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/>
  </bookViews>
  <sheets>
    <sheet name="1ET ZTI celkem" sheetId="20" r:id="rId1"/>
    <sheet name="Voda BC" sheetId="1" r:id="rId2"/>
    <sheet name="VzorPolozky" sheetId="10" state="hidden" r:id="rId3"/>
    <sheet name=" Pol voda BC" sheetId="12" r:id="rId4"/>
    <sheet name="Sekce A2" sheetId="13" r:id="rId5"/>
    <sheet name=" Pol A2" sheetId="14" r:id="rId6"/>
    <sheet name="Sekce B4" sheetId="15" r:id="rId7"/>
    <sheet name=" Pol B4" sheetId="16" r:id="rId8"/>
    <sheet name="Sekce C8" sheetId="17" r:id="rId9"/>
    <sheet name=" Pol C8" sheetId="18" r:id="rId10"/>
  </sheets>
  <externalReferences>
    <externalReference r:id="rId11"/>
  </externalReferences>
  <definedNames>
    <definedName name="CelkemDPHVypocet" localSheetId="0">'1ET ZTI celkem'!$H$40</definedName>
    <definedName name="CelkemDPHVypocet" localSheetId="4">'Sekce A2'!$H$40</definedName>
    <definedName name="CelkemDPHVypocet" localSheetId="6">'Sekce B4'!$H$40</definedName>
    <definedName name="CelkemDPHVypocet" localSheetId="8">'Sekce C8'!$H$40</definedName>
    <definedName name="CelkemDPHVypocet" localSheetId="1">'Voda BC'!$H$40</definedName>
    <definedName name="CenaCelkem" localSheetId="5">'Sekce A2'!$G$29</definedName>
    <definedName name="CenaCelkem" localSheetId="7">'Sekce B4'!$G$29</definedName>
    <definedName name="CenaCelkem" localSheetId="9">'Sekce C8'!$G$29</definedName>
    <definedName name="CenaCelkem" localSheetId="0">'1ET ZTI celkem'!$G$29</definedName>
    <definedName name="CenaCelkem" localSheetId="4">'Sekce A2'!$G$29</definedName>
    <definedName name="CenaCelkem" localSheetId="6">'Sekce B4'!$G$29</definedName>
    <definedName name="CenaCelkem" localSheetId="8">'Sekce C8'!$G$29</definedName>
    <definedName name="CenaCelkem">'Voda BC'!$G$29</definedName>
    <definedName name="CenaCelkemBezDPH" localSheetId="5">'Sekce A2'!$G$28</definedName>
    <definedName name="CenaCelkemBezDPH" localSheetId="7">'Sekce B4'!$G$28</definedName>
    <definedName name="CenaCelkemBezDPH" localSheetId="9">'Sekce C8'!$G$28</definedName>
    <definedName name="CenaCelkemBezDPH" localSheetId="0">'1ET ZTI celkem'!$G$28</definedName>
    <definedName name="CenaCelkemBezDPH" localSheetId="4">'Sekce A2'!$G$28</definedName>
    <definedName name="CenaCelkemBezDPH" localSheetId="6">'Sekce B4'!$G$28</definedName>
    <definedName name="CenaCelkemBezDPH" localSheetId="8">'Sekce C8'!$G$28</definedName>
    <definedName name="CenaCelkemBezDPH">'Voda BC'!$G$28</definedName>
    <definedName name="CenaCelkemVypocet" localSheetId="0">'1ET ZTI celkem'!$I$40</definedName>
    <definedName name="CenaCelkemVypocet" localSheetId="4">'Sekce A2'!$I$40</definedName>
    <definedName name="CenaCelkemVypocet" localSheetId="6">'Sekce B4'!$I$40</definedName>
    <definedName name="CenaCelkemVypocet" localSheetId="8">'Sekce C8'!$I$40</definedName>
    <definedName name="CenaCelkemVypocet" localSheetId="1">'Voda BC'!$I$40</definedName>
    <definedName name="cisloobjektu" localSheetId="5">'Sekce A2'!$C$3</definedName>
    <definedName name="cisloobjektu" localSheetId="7">'Sekce B4'!$C$3</definedName>
    <definedName name="cisloobjektu" localSheetId="9">'Sekce C8'!$C$3</definedName>
    <definedName name="cisloobjektu" localSheetId="0">'1ET ZTI celkem'!$C$3</definedName>
    <definedName name="cisloobjektu" localSheetId="4">'Sekce A2'!$C$3</definedName>
    <definedName name="cisloobjektu" localSheetId="6">'Sekce B4'!$C$3</definedName>
    <definedName name="cisloobjektu" localSheetId="8">'Sekce C8'!$C$3</definedName>
    <definedName name="cisloobjektu">'Voda BC'!$C$3</definedName>
    <definedName name="CisloRozpoctu">'[1]Krycí list'!$C$2</definedName>
    <definedName name="CisloStavby" localSheetId="0">'1ET ZTI celkem'!$C$2</definedName>
    <definedName name="CisloStavby" localSheetId="4">'Sekce A2'!$C$2</definedName>
    <definedName name="CisloStavby" localSheetId="6">'Sekce B4'!$C$2</definedName>
    <definedName name="CisloStavby" localSheetId="8">'Sekce C8'!$C$2</definedName>
    <definedName name="CisloStavby" localSheetId="1">'Voda BC'!$C$2</definedName>
    <definedName name="cislostavby">'[1]Krycí list'!$A$7</definedName>
    <definedName name="CisloStavebnihoRozpoctu" localSheetId="5">'Sekce A2'!$D$4</definedName>
    <definedName name="CisloStavebnihoRozpoctu" localSheetId="7">'Sekce B4'!$D$4</definedName>
    <definedName name="CisloStavebnihoRozpoctu" localSheetId="9">'Sekce C8'!$D$4</definedName>
    <definedName name="CisloStavebnihoRozpoctu" localSheetId="0">'1ET ZTI celkem'!$D$4</definedName>
    <definedName name="CisloStavebnihoRozpoctu" localSheetId="4">'Sekce A2'!$D$4</definedName>
    <definedName name="CisloStavebnihoRozpoctu" localSheetId="6">'Sekce B4'!$D$4</definedName>
    <definedName name="CisloStavebnihoRozpoctu" localSheetId="8">'Sekce C8'!$D$4</definedName>
    <definedName name="CisloStavebnihoRozpoctu">'Voda BC'!$D$4</definedName>
    <definedName name="dadresa" localSheetId="5">'Sekce A2'!$D$12:$G$12</definedName>
    <definedName name="dadresa" localSheetId="7">'Sekce B4'!$D$12:$G$12</definedName>
    <definedName name="dadresa" localSheetId="9">'Sekce C8'!$D$12:$G$12</definedName>
    <definedName name="dadresa" localSheetId="0">'1ET ZTI celkem'!$D$12:$G$12</definedName>
    <definedName name="dadresa" localSheetId="4">'Sekce A2'!$D$12:$G$12</definedName>
    <definedName name="dadresa" localSheetId="6">'Sekce B4'!$D$12:$G$12</definedName>
    <definedName name="dadresa" localSheetId="8">'Sekce C8'!$D$12:$G$12</definedName>
    <definedName name="dadresa">'Voda BC'!$D$12:$G$12</definedName>
    <definedName name="DIČ" localSheetId="0">'1ET ZTI celkem'!$I$12</definedName>
    <definedName name="DIČ" localSheetId="4">'Sekce A2'!$I$12</definedName>
    <definedName name="DIČ" localSheetId="6">'Sekce B4'!$I$12</definedName>
    <definedName name="DIČ" localSheetId="8">'Sekce C8'!$I$12</definedName>
    <definedName name="DIČ" localSheetId="1">'Voda BC'!$I$12</definedName>
    <definedName name="dmisto" localSheetId="5">'Sekce A2'!$D$13:$G$13</definedName>
    <definedName name="dmisto" localSheetId="7">'Sekce B4'!$D$13:$G$13</definedName>
    <definedName name="dmisto" localSheetId="9">'Sekce C8'!$D$13:$G$13</definedName>
    <definedName name="dmisto" localSheetId="0">'1ET ZTI celkem'!$D$13:$G$13</definedName>
    <definedName name="dmisto" localSheetId="4">'Sekce A2'!$D$13:$G$13</definedName>
    <definedName name="dmisto" localSheetId="6">'Sekce B4'!$D$13:$G$13</definedName>
    <definedName name="dmisto" localSheetId="8">'Sekce C8'!$D$13:$G$13</definedName>
    <definedName name="dmisto">'Voda BC'!$D$13:$G$13</definedName>
    <definedName name="DPHSni" localSheetId="5">'Sekce A2'!$G$24</definedName>
    <definedName name="DPHSni" localSheetId="7">'Sekce B4'!$G$24</definedName>
    <definedName name="DPHSni" localSheetId="9">'Sekce C8'!$G$24</definedName>
    <definedName name="DPHSni" localSheetId="0">'1ET ZTI celkem'!$G$24</definedName>
    <definedName name="DPHSni" localSheetId="4">'Sekce A2'!$G$24</definedName>
    <definedName name="DPHSni" localSheetId="6">'Sekce B4'!$G$24</definedName>
    <definedName name="DPHSni" localSheetId="8">'Sekce C8'!$G$24</definedName>
    <definedName name="DPHSni">'Voda BC'!$G$24</definedName>
    <definedName name="DPHZakl" localSheetId="5">'Sekce A2'!$G$26</definedName>
    <definedName name="DPHZakl" localSheetId="7">'Sekce B4'!$G$26</definedName>
    <definedName name="DPHZakl" localSheetId="9">'Sekce C8'!$G$26</definedName>
    <definedName name="DPHZakl" localSheetId="0">'1ET ZTI celkem'!$G$26</definedName>
    <definedName name="DPHZakl" localSheetId="4">'Sekce A2'!$G$26</definedName>
    <definedName name="DPHZakl" localSheetId="6">'Sekce B4'!$G$26</definedName>
    <definedName name="DPHZakl" localSheetId="8">'Sekce C8'!$G$26</definedName>
    <definedName name="DPHZakl">'Voda BC'!$G$26</definedName>
    <definedName name="dpsc" localSheetId="0">'1ET ZTI celkem'!$C$13</definedName>
    <definedName name="dpsc" localSheetId="4">'Sekce A2'!$C$13</definedName>
    <definedName name="dpsc" localSheetId="6">'Sekce B4'!$C$13</definedName>
    <definedName name="dpsc" localSheetId="8">'Sekce C8'!$C$13</definedName>
    <definedName name="dpsc" localSheetId="1">'Voda BC'!$C$13</definedName>
    <definedName name="IČO" localSheetId="0">'1ET ZTI celkem'!$I$11</definedName>
    <definedName name="IČO" localSheetId="4">'Sekce A2'!$I$11</definedName>
    <definedName name="IČO" localSheetId="6">'Sekce B4'!$I$11</definedName>
    <definedName name="IČO" localSheetId="8">'Sekce C8'!$I$11</definedName>
    <definedName name="IČO" localSheetId="1">'Voda BC'!$I$11</definedName>
    <definedName name="Mena" localSheetId="5">'Sekce A2'!$J$29</definedName>
    <definedName name="Mena" localSheetId="7">'Sekce B4'!$J$29</definedName>
    <definedName name="Mena" localSheetId="9">'Sekce C8'!$J$29</definedName>
    <definedName name="Mena" localSheetId="0">'1ET ZTI celkem'!$J$29</definedName>
    <definedName name="Mena" localSheetId="4">'Sekce A2'!$J$29</definedName>
    <definedName name="Mena" localSheetId="6">'Sekce B4'!$J$29</definedName>
    <definedName name="Mena" localSheetId="8">'Sekce C8'!$J$29</definedName>
    <definedName name="Mena">'Voda BC'!$J$29</definedName>
    <definedName name="MistoStavby" localSheetId="5">'Sekce A2'!$D$4</definedName>
    <definedName name="MistoStavby" localSheetId="7">'Sekce B4'!$D$4</definedName>
    <definedName name="MistoStavby" localSheetId="9">'Sekce C8'!$D$4</definedName>
    <definedName name="MistoStavby" localSheetId="0">'1ET ZTI celkem'!$D$4</definedName>
    <definedName name="MistoStavby" localSheetId="4">'Sekce A2'!$D$4</definedName>
    <definedName name="MistoStavby" localSheetId="6">'Sekce B4'!$D$4</definedName>
    <definedName name="MistoStavby" localSheetId="8">'Sekce C8'!$D$4</definedName>
    <definedName name="MistoStavby">'Voda BC'!$D$4</definedName>
    <definedName name="nazevobjektu" localSheetId="5">'Sekce A2'!$D$3</definedName>
    <definedName name="nazevobjektu" localSheetId="7">'Sekce B4'!$D$3</definedName>
    <definedName name="nazevobjektu" localSheetId="9">'Sekce C8'!$D$3</definedName>
    <definedName name="nazevobjektu" localSheetId="0">'1ET ZTI celkem'!$D$3</definedName>
    <definedName name="nazevobjektu" localSheetId="4">'Sekce A2'!$D$3</definedName>
    <definedName name="nazevobjektu" localSheetId="6">'Sekce B4'!$D$3</definedName>
    <definedName name="nazevobjektu" localSheetId="8">'Sekce C8'!$D$3</definedName>
    <definedName name="nazevobjektu">'Voda BC'!$D$3</definedName>
    <definedName name="NazevRozpoctu">'[1]Krycí list'!$D$2</definedName>
    <definedName name="NazevStavby" localSheetId="0">'1ET ZTI celkem'!$D$2</definedName>
    <definedName name="NazevStavby" localSheetId="4">'Sekce A2'!$D$2</definedName>
    <definedName name="NazevStavby" localSheetId="6">'Sekce B4'!$D$2</definedName>
    <definedName name="NazevStavby" localSheetId="8">'Sekce C8'!$D$2</definedName>
    <definedName name="NazevStavby" localSheetId="1">'Voda BC'!$D$2</definedName>
    <definedName name="nazevstavby">'[1]Krycí list'!$C$7</definedName>
    <definedName name="NazevStavebnihoRozpoctu" localSheetId="5">'Sekce A2'!$E$4</definedName>
    <definedName name="NazevStavebnihoRozpoctu" localSheetId="7">'Sekce B4'!$E$4</definedName>
    <definedName name="NazevStavebnihoRozpoctu" localSheetId="9">'Sekce C8'!$E$4</definedName>
    <definedName name="NazevStavebnihoRozpoctu" localSheetId="0">'1ET ZTI celkem'!$E$4</definedName>
    <definedName name="NazevStavebnihoRozpoctu" localSheetId="4">'Sekce A2'!$E$4</definedName>
    <definedName name="NazevStavebnihoRozpoctu" localSheetId="6">'Sekce B4'!$E$4</definedName>
    <definedName name="NazevStavebnihoRozpoctu" localSheetId="8">'Sekce C8'!$E$4</definedName>
    <definedName name="NazevStavebnihoRozpoctu">'Voda BC'!$E$4</definedName>
    <definedName name="oadresa" localSheetId="5">'Sekce A2'!$D$6</definedName>
    <definedName name="oadresa" localSheetId="7">'Sekce B4'!$D$6</definedName>
    <definedName name="oadresa" localSheetId="9">'Sekce C8'!$D$6</definedName>
    <definedName name="oadresa" localSheetId="0">'1ET ZTI celkem'!$D$6</definedName>
    <definedName name="oadresa" localSheetId="4">'Sekce A2'!$D$6</definedName>
    <definedName name="oadresa" localSheetId="6">'Sekce B4'!$D$6</definedName>
    <definedName name="oadresa" localSheetId="8">'Sekce C8'!$D$6</definedName>
    <definedName name="oadresa">'Voda BC'!$D$6</definedName>
    <definedName name="Objednatel" localSheetId="0">'1ET ZTI celkem'!$D$5</definedName>
    <definedName name="Objednatel" localSheetId="4">'Sekce A2'!$D$5</definedName>
    <definedName name="Objednatel" localSheetId="6">'Sekce B4'!$D$5</definedName>
    <definedName name="Objednatel" localSheetId="8">'Sekce C8'!$D$5</definedName>
    <definedName name="Objednatel" localSheetId="1">'Voda BC'!$D$5</definedName>
    <definedName name="Objekt" localSheetId="0">'1ET ZTI celkem'!$B$38</definedName>
    <definedName name="Objekt" localSheetId="4">'Sekce A2'!$B$38</definedName>
    <definedName name="Objekt" localSheetId="6">'Sekce B4'!$B$38</definedName>
    <definedName name="Objekt" localSheetId="8">'Sekce C8'!$B$38</definedName>
    <definedName name="Objekt" localSheetId="1">'Voda BC'!$B$38</definedName>
    <definedName name="_xlnm.Print_Area" localSheetId="5">' Pol A2'!$A$1:$U$126</definedName>
    <definedName name="_xlnm.Print_Area" localSheetId="7">' Pol B4'!$A$1:$U$134</definedName>
    <definedName name="_xlnm.Print_Area" localSheetId="9">' Pol C8'!$A$1:$U$127</definedName>
    <definedName name="_xlnm.Print_Area" localSheetId="3">' Pol voda BC'!$A$1:$U$99</definedName>
    <definedName name="_xlnm.Print_Area" localSheetId="0">'1ET ZTI celkem'!$A$1:$J$57</definedName>
    <definedName name="_xlnm.Print_Area" localSheetId="4">'Sekce A2'!$A$1:$J$58</definedName>
    <definedName name="_xlnm.Print_Area" localSheetId="6">'Sekce B4'!$A$1:$J$61</definedName>
    <definedName name="_xlnm.Print_Area" localSheetId="8">'Sekce C8'!$A$1:$J$58</definedName>
    <definedName name="_xlnm.Print_Area" localSheetId="1">'Voda BC'!$A$1:$J$57</definedName>
    <definedName name="odic" localSheetId="0">'1ET ZTI celkem'!$I$6</definedName>
    <definedName name="odic" localSheetId="4">'Sekce A2'!$I$6</definedName>
    <definedName name="odic" localSheetId="6">'Sekce B4'!$I$6</definedName>
    <definedName name="odic" localSheetId="8">'Sekce C8'!$I$6</definedName>
    <definedName name="odic" localSheetId="1">'Voda BC'!$I$6</definedName>
    <definedName name="oico" localSheetId="0">'1ET ZTI celkem'!$I$5</definedName>
    <definedName name="oico" localSheetId="4">'Sekce A2'!$I$5</definedName>
    <definedName name="oico" localSheetId="6">'Sekce B4'!$I$5</definedName>
    <definedName name="oico" localSheetId="8">'Sekce C8'!$I$5</definedName>
    <definedName name="oico" localSheetId="1">'Voda BC'!$I$5</definedName>
    <definedName name="omisto" localSheetId="0">'1ET ZTI celkem'!$D$7</definedName>
    <definedName name="omisto" localSheetId="4">'Sekce A2'!$D$7</definedName>
    <definedName name="omisto" localSheetId="6">'Sekce B4'!$D$7</definedName>
    <definedName name="omisto" localSheetId="8">'Sekce C8'!$D$7</definedName>
    <definedName name="omisto" localSheetId="1">'Voda BC'!$D$7</definedName>
    <definedName name="onazev" localSheetId="0">'1ET ZTI celkem'!$D$6</definedName>
    <definedName name="onazev" localSheetId="4">'Sekce A2'!$D$6</definedName>
    <definedName name="onazev" localSheetId="6">'Sekce B4'!$D$6</definedName>
    <definedName name="onazev" localSheetId="8">'Sekce C8'!$D$6</definedName>
    <definedName name="onazev" localSheetId="1">'Voda BC'!$D$6</definedName>
    <definedName name="opsc" localSheetId="0">'1ET ZTI celkem'!$C$7</definedName>
    <definedName name="opsc" localSheetId="4">'Sekce A2'!$C$7</definedName>
    <definedName name="opsc" localSheetId="6">'Sekce B4'!$C$7</definedName>
    <definedName name="opsc" localSheetId="8">'Sekce C8'!$C$7</definedName>
    <definedName name="opsc" localSheetId="1">'Voda BC'!$C$7</definedName>
    <definedName name="padresa" localSheetId="5">'Sekce A2'!$D$9</definedName>
    <definedName name="padresa" localSheetId="7">'Sekce B4'!$D$9</definedName>
    <definedName name="padresa" localSheetId="9">'Sekce C8'!$D$9</definedName>
    <definedName name="padresa" localSheetId="0">'1ET ZTI celkem'!$D$9</definedName>
    <definedName name="padresa" localSheetId="4">'Sekce A2'!$D$9</definedName>
    <definedName name="padresa" localSheetId="6">'Sekce B4'!$D$9</definedName>
    <definedName name="padresa" localSheetId="8">'Sekce C8'!$D$9</definedName>
    <definedName name="padresa">'Voda BC'!$D$9</definedName>
    <definedName name="pdic" localSheetId="5">'Sekce A2'!$I$9</definedName>
    <definedName name="pdic" localSheetId="7">'Sekce B4'!$I$9</definedName>
    <definedName name="pdic" localSheetId="9">'Sekce C8'!$I$9</definedName>
    <definedName name="pdic" localSheetId="0">'1ET ZTI celkem'!$I$9</definedName>
    <definedName name="pdic" localSheetId="4">'Sekce A2'!$I$9</definedName>
    <definedName name="pdic" localSheetId="6">'Sekce B4'!$I$9</definedName>
    <definedName name="pdic" localSheetId="8">'Sekce C8'!$I$9</definedName>
    <definedName name="pdic">'Voda BC'!$I$9</definedName>
    <definedName name="pico" localSheetId="5">'Sekce A2'!$I$8</definedName>
    <definedName name="pico" localSheetId="7">'Sekce B4'!$I$8</definedName>
    <definedName name="pico" localSheetId="9">'Sekce C8'!$I$8</definedName>
    <definedName name="pico" localSheetId="0">'1ET ZTI celkem'!$I$8</definedName>
    <definedName name="pico" localSheetId="4">'Sekce A2'!$I$8</definedName>
    <definedName name="pico" localSheetId="6">'Sekce B4'!$I$8</definedName>
    <definedName name="pico" localSheetId="8">'Sekce C8'!$I$8</definedName>
    <definedName name="pico">'Voda BC'!$I$8</definedName>
    <definedName name="pmisto" localSheetId="5">'Sekce A2'!$D$10</definedName>
    <definedName name="pmisto" localSheetId="7">'Sekce B4'!$D$10</definedName>
    <definedName name="pmisto" localSheetId="9">'Sekce C8'!$D$10</definedName>
    <definedName name="pmisto" localSheetId="0">'1ET ZTI celkem'!$D$10</definedName>
    <definedName name="pmisto" localSheetId="4">'Sekce A2'!$D$10</definedName>
    <definedName name="pmisto" localSheetId="6">'Sekce B4'!$D$10</definedName>
    <definedName name="pmisto" localSheetId="8">'Sekce C8'!$D$10</definedName>
    <definedName name="pmisto">'Voda BC'!$D$10</definedName>
    <definedName name="PocetMJ" localSheetId="5">#REF!</definedName>
    <definedName name="PocetMJ" localSheetId="7">#REF!</definedName>
    <definedName name="PocetMJ" localSheetId="9">#REF!</definedName>
    <definedName name="PocetMJ" localSheetId="0">#REF!</definedName>
    <definedName name="PocetMJ" localSheetId="4">#REF!</definedName>
    <definedName name="PocetMJ" localSheetId="6">#REF!</definedName>
    <definedName name="PocetMJ" localSheetId="8">#REF!</definedName>
    <definedName name="PocetMJ">#REF!</definedName>
    <definedName name="PoptavkaID" localSheetId="5">'Sekce A2'!$A$1</definedName>
    <definedName name="PoptavkaID" localSheetId="7">'Sekce B4'!$A$1</definedName>
    <definedName name="PoptavkaID" localSheetId="9">'Sekce C8'!$A$1</definedName>
    <definedName name="PoptavkaID" localSheetId="0">'1ET ZTI celkem'!$A$1</definedName>
    <definedName name="PoptavkaID" localSheetId="4">'Sekce A2'!$A$1</definedName>
    <definedName name="PoptavkaID" localSheetId="6">'Sekce B4'!$A$1</definedName>
    <definedName name="PoptavkaID" localSheetId="8">'Sekce C8'!$A$1</definedName>
    <definedName name="PoptavkaID">'Voda BC'!$A$1</definedName>
    <definedName name="pPSC" localSheetId="5">'Sekce A2'!$C$10</definedName>
    <definedName name="pPSC" localSheetId="7">'Sekce B4'!$C$10</definedName>
    <definedName name="pPSC" localSheetId="9">'Sekce C8'!$C$10</definedName>
    <definedName name="pPSC" localSheetId="0">'1ET ZTI celkem'!$C$10</definedName>
    <definedName name="pPSC" localSheetId="4">'Sekce A2'!$C$10</definedName>
    <definedName name="pPSC" localSheetId="6">'Sekce B4'!$C$10</definedName>
    <definedName name="pPSC" localSheetId="8">'Sekce C8'!$C$10</definedName>
    <definedName name="pPSC">'Voda BC'!$C$10</definedName>
    <definedName name="Projektant" localSheetId="5">'Sekce A2'!$D$8</definedName>
    <definedName name="Projektant" localSheetId="7">'Sekce B4'!$D$8</definedName>
    <definedName name="Projektant" localSheetId="9">'Sekce C8'!$D$8</definedName>
    <definedName name="Projektant" localSheetId="0">'1ET ZTI celkem'!$D$8</definedName>
    <definedName name="Projektant" localSheetId="4">'Sekce A2'!$D$8</definedName>
    <definedName name="Projektant" localSheetId="6">'Sekce B4'!$D$8</definedName>
    <definedName name="Projektant" localSheetId="8">'Sekce C8'!$D$8</definedName>
    <definedName name="Projektant">'Voda BC'!$D$8</definedName>
    <definedName name="SazbaDPH1" localSheetId="0">'1ET ZTI celkem'!$E$23</definedName>
    <definedName name="SazbaDPH1" localSheetId="4">'Sekce A2'!$E$23</definedName>
    <definedName name="SazbaDPH1" localSheetId="6">'Sekce B4'!$E$23</definedName>
    <definedName name="SazbaDPH1" localSheetId="8">'Sekce C8'!$E$23</definedName>
    <definedName name="SazbaDPH1" localSheetId="1">'Voda BC'!$E$23</definedName>
    <definedName name="SazbaDPH1">'[1]Krycí list'!$C$30</definedName>
    <definedName name="SazbaDPH2" localSheetId="0">'1ET ZTI celkem'!$E$25</definedName>
    <definedName name="SazbaDPH2" localSheetId="4">'Sekce A2'!$E$25</definedName>
    <definedName name="SazbaDPH2" localSheetId="6">'Sekce B4'!$E$25</definedName>
    <definedName name="SazbaDPH2" localSheetId="8">'Sekce C8'!$E$25</definedName>
    <definedName name="SazbaDPH2" localSheetId="1">'Voda BC'!$E$25</definedName>
    <definedName name="SazbaDPH2">'[1]Krycí list'!$C$32</definedName>
    <definedName name="SloupecCC" localSheetId="5">#REF!</definedName>
    <definedName name="SloupecCC" localSheetId="7">#REF!</definedName>
    <definedName name="SloupecCC" localSheetId="9">#REF!</definedName>
    <definedName name="SloupecCC" localSheetId="0">#REF!</definedName>
    <definedName name="SloupecCC" localSheetId="4">#REF!</definedName>
    <definedName name="SloupecCC" localSheetId="6">#REF!</definedName>
    <definedName name="SloupecCC" localSheetId="8">#REF!</definedName>
    <definedName name="SloupecCC">#REF!</definedName>
    <definedName name="SloupecCisloPol" localSheetId="5">#REF!</definedName>
    <definedName name="SloupecCisloPol" localSheetId="7">#REF!</definedName>
    <definedName name="SloupecCisloPol" localSheetId="9">#REF!</definedName>
    <definedName name="SloupecCisloPol" localSheetId="0">#REF!</definedName>
    <definedName name="SloupecCisloPol" localSheetId="4">#REF!</definedName>
    <definedName name="SloupecCisloPol" localSheetId="6">#REF!</definedName>
    <definedName name="SloupecCisloPol" localSheetId="8">#REF!</definedName>
    <definedName name="SloupecCisloPol">#REF!</definedName>
    <definedName name="SloupecJC" localSheetId="5">#REF!</definedName>
    <definedName name="SloupecJC" localSheetId="7">#REF!</definedName>
    <definedName name="SloupecJC" localSheetId="9">#REF!</definedName>
    <definedName name="SloupecJC" localSheetId="0">#REF!</definedName>
    <definedName name="SloupecJC" localSheetId="4">#REF!</definedName>
    <definedName name="SloupecJC" localSheetId="6">#REF!</definedName>
    <definedName name="SloupecJC" localSheetId="8">#REF!</definedName>
    <definedName name="SloupecJC">#REF!</definedName>
    <definedName name="SloupecMJ" localSheetId="5">#REF!</definedName>
    <definedName name="SloupecMJ" localSheetId="7">#REF!</definedName>
    <definedName name="SloupecMJ" localSheetId="9">#REF!</definedName>
    <definedName name="SloupecMJ" localSheetId="0">#REF!</definedName>
    <definedName name="SloupecMJ" localSheetId="4">#REF!</definedName>
    <definedName name="SloupecMJ" localSheetId="6">#REF!</definedName>
    <definedName name="SloupecMJ" localSheetId="8">#REF!</definedName>
    <definedName name="SloupecMJ">#REF!</definedName>
    <definedName name="SloupecMnozstvi" localSheetId="5">#REF!</definedName>
    <definedName name="SloupecMnozstvi" localSheetId="7">#REF!</definedName>
    <definedName name="SloupecMnozstvi" localSheetId="9">#REF!</definedName>
    <definedName name="SloupecMnozstvi" localSheetId="0">#REF!</definedName>
    <definedName name="SloupecMnozstvi" localSheetId="4">#REF!</definedName>
    <definedName name="SloupecMnozstvi" localSheetId="6">#REF!</definedName>
    <definedName name="SloupecMnozstvi" localSheetId="8">#REF!</definedName>
    <definedName name="SloupecMnozstvi">#REF!</definedName>
    <definedName name="SloupecNazPol" localSheetId="5">#REF!</definedName>
    <definedName name="SloupecNazPol" localSheetId="7">#REF!</definedName>
    <definedName name="SloupecNazPol" localSheetId="9">#REF!</definedName>
    <definedName name="SloupecNazPol" localSheetId="0">#REF!</definedName>
    <definedName name="SloupecNazPol" localSheetId="4">#REF!</definedName>
    <definedName name="SloupecNazPol" localSheetId="6">#REF!</definedName>
    <definedName name="SloupecNazPol" localSheetId="8">#REF!</definedName>
    <definedName name="SloupecNazPol">#REF!</definedName>
    <definedName name="SloupecPC" localSheetId="5">#REF!</definedName>
    <definedName name="SloupecPC" localSheetId="7">#REF!</definedName>
    <definedName name="SloupecPC" localSheetId="9">#REF!</definedName>
    <definedName name="SloupecPC" localSheetId="0">#REF!</definedName>
    <definedName name="SloupecPC" localSheetId="4">#REF!</definedName>
    <definedName name="SloupecPC" localSheetId="6">#REF!</definedName>
    <definedName name="SloupecPC" localSheetId="8">#REF!</definedName>
    <definedName name="SloupecPC">#REF!</definedName>
    <definedName name="Vypracoval" localSheetId="5">'Sekce A2'!$D$14</definedName>
    <definedName name="Vypracoval" localSheetId="7">'Sekce B4'!$D$14</definedName>
    <definedName name="Vypracoval" localSheetId="9">'Sekce C8'!$D$14</definedName>
    <definedName name="Vypracoval" localSheetId="0">'1ET ZTI celkem'!$D$14</definedName>
    <definedName name="Vypracoval" localSheetId="4">'Sekce A2'!$D$14</definedName>
    <definedName name="Vypracoval" localSheetId="6">'Sekce B4'!$D$14</definedName>
    <definedName name="Vypracoval" localSheetId="8">'Sekce C8'!$D$14</definedName>
    <definedName name="Vypracoval">'Voda BC'!$D$14</definedName>
    <definedName name="Z_B7E7C763_C459_487D_8ABA_5CFDDFBD5A84_.wvu.Cols" localSheetId="0" hidden="1">'1ET ZTI celkem'!$A:$A</definedName>
    <definedName name="Z_B7E7C763_C459_487D_8ABA_5CFDDFBD5A84_.wvu.Cols" localSheetId="4" hidden="1">'Sekce A2'!$A:$A</definedName>
    <definedName name="Z_B7E7C763_C459_487D_8ABA_5CFDDFBD5A84_.wvu.Cols" localSheetId="6" hidden="1">'Sekce B4'!$A:$A</definedName>
    <definedName name="Z_B7E7C763_C459_487D_8ABA_5CFDDFBD5A84_.wvu.Cols" localSheetId="8" hidden="1">'Sekce C8'!$A:$A</definedName>
    <definedName name="Z_B7E7C763_C459_487D_8ABA_5CFDDFBD5A84_.wvu.Cols" localSheetId="1" hidden="1">'Voda BC'!$A:$A</definedName>
    <definedName name="Z_B7E7C763_C459_487D_8ABA_5CFDDFBD5A84_.wvu.PrintArea" localSheetId="0" hidden="1">'1ET ZTI celkem'!$B$1:$J$36</definedName>
    <definedName name="Z_B7E7C763_C459_487D_8ABA_5CFDDFBD5A84_.wvu.PrintArea" localSheetId="4" hidden="1">'Sekce A2'!$B$1:$J$36</definedName>
    <definedName name="Z_B7E7C763_C459_487D_8ABA_5CFDDFBD5A84_.wvu.PrintArea" localSheetId="6" hidden="1">'Sekce B4'!$B$1:$J$36</definedName>
    <definedName name="Z_B7E7C763_C459_487D_8ABA_5CFDDFBD5A84_.wvu.PrintArea" localSheetId="8" hidden="1">'Sekce C8'!$B$1:$J$36</definedName>
    <definedName name="Z_B7E7C763_C459_487D_8ABA_5CFDDFBD5A84_.wvu.PrintArea" localSheetId="1" hidden="1">'Voda BC'!$B$1:$J$36</definedName>
    <definedName name="ZakladDPHSni" localSheetId="5">'Sekce A2'!$G$23</definedName>
    <definedName name="ZakladDPHSni" localSheetId="7">'Sekce B4'!$G$23</definedName>
    <definedName name="ZakladDPHSni" localSheetId="9">'Sekce C8'!$G$23</definedName>
    <definedName name="ZakladDPHSni" localSheetId="0">'1ET ZTI celkem'!$G$23</definedName>
    <definedName name="ZakladDPHSni" localSheetId="4">'Sekce A2'!$G$23</definedName>
    <definedName name="ZakladDPHSni" localSheetId="6">'Sekce B4'!$G$23</definedName>
    <definedName name="ZakladDPHSni" localSheetId="8">'Sekce C8'!$G$23</definedName>
    <definedName name="ZakladDPHSni">'Voda BC'!$G$23</definedName>
    <definedName name="ZakladDPHSniVypocet" localSheetId="0">'1ET ZTI celkem'!$F$40</definedName>
    <definedName name="ZakladDPHSniVypocet" localSheetId="4">'Sekce A2'!$F$40</definedName>
    <definedName name="ZakladDPHSniVypocet" localSheetId="6">'Sekce B4'!$F$40</definedName>
    <definedName name="ZakladDPHSniVypocet" localSheetId="8">'Sekce C8'!$F$40</definedName>
    <definedName name="ZakladDPHSniVypocet" localSheetId="1">'Voda BC'!$F$40</definedName>
    <definedName name="ZakladDPHZakl" localSheetId="5">'Sekce A2'!$G$25</definedName>
    <definedName name="ZakladDPHZakl" localSheetId="7">'Sekce B4'!$G$25</definedName>
    <definedName name="ZakladDPHZakl" localSheetId="9">'Sekce C8'!$G$25</definedName>
    <definedName name="ZakladDPHZakl" localSheetId="0">'1ET ZTI celkem'!$G$25</definedName>
    <definedName name="ZakladDPHZakl" localSheetId="4">'Sekce A2'!$G$25</definedName>
    <definedName name="ZakladDPHZakl" localSheetId="6">'Sekce B4'!$G$25</definedName>
    <definedName name="ZakladDPHZakl" localSheetId="8">'Sekce C8'!$G$25</definedName>
    <definedName name="ZakladDPHZakl">'Voda BC'!$G$25</definedName>
    <definedName name="ZakladDPHZaklVypocet" localSheetId="0">'1ET ZTI celkem'!$G$40</definedName>
    <definedName name="ZakladDPHZaklVypocet" localSheetId="4">'Sekce A2'!$G$40</definedName>
    <definedName name="ZakladDPHZaklVypocet" localSheetId="6">'Sekce B4'!$G$40</definedName>
    <definedName name="ZakladDPHZaklVypocet" localSheetId="8">'Sekce C8'!$G$40</definedName>
    <definedName name="ZakladDPHZaklVypocet" localSheetId="1">'Voda BC'!$G$40</definedName>
    <definedName name="Zaokrouhleni" localSheetId="5">'Sekce A2'!$G$27</definedName>
    <definedName name="Zaokrouhleni" localSheetId="7">'Sekce B4'!$G$27</definedName>
    <definedName name="Zaokrouhleni" localSheetId="9">'Sekce C8'!$G$27</definedName>
    <definedName name="Zaokrouhleni" localSheetId="0">'1ET ZTI celkem'!$G$27</definedName>
    <definedName name="Zaokrouhleni" localSheetId="4">'Sekce A2'!$G$27</definedName>
    <definedName name="Zaokrouhleni" localSheetId="6">'Sekce B4'!$G$27</definedName>
    <definedName name="Zaokrouhleni" localSheetId="8">'Sekce C8'!$G$27</definedName>
    <definedName name="Zaokrouhleni">'Voda BC'!$G$27</definedName>
    <definedName name="Zhotovitel" localSheetId="5">'Sekce A2'!$D$11:$G$11</definedName>
    <definedName name="Zhotovitel" localSheetId="7">'Sekce B4'!$D$11:$G$11</definedName>
    <definedName name="Zhotovitel" localSheetId="9">'Sekce C8'!$D$11:$G$11</definedName>
    <definedName name="Zhotovitel" localSheetId="0">'1ET ZTI celkem'!$D$11:$G$11</definedName>
    <definedName name="Zhotovitel" localSheetId="4">'Sekce A2'!$D$11:$G$11</definedName>
    <definedName name="Zhotovitel" localSheetId="6">'Sekce B4'!$D$11:$G$11</definedName>
    <definedName name="Zhotovitel" localSheetId="8">'Sekce C8'!$D$11:$G$11</definedName>
    <definedName name="Zhotovitel">'Voda BC'!$D$11:$G$11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20" l="1"/>
  <c r="G38" i="20"/>
  <c r="F38" i="20"/>
  <c r="J28" i="20"/>
  <c r="J27" i="20"/>
  <c r="G27" i="20"/>
  <c r="J26" i="20"/>
  <c r="E26" i="20"/>
  <c r="J25" i="20"/>
  <c r="J24" i="20"/>
  <c r="E24" i="20"/>
  <c r="J23" i="20"/>
  <c r="O8" i="18" l="1"/>
  <c r="Q8" i="18"/>
  <c r="U8" i="18"/>
  <c r="G9" i="18"/>
  <c r="G8" i="18" s="1"/>
  <c r="I9" i="18"/>
  <c r="I8" i="18" s="1"/>
  <c r="K9" i="18"/>
  <c r="O9" i="18"/>
  <c r="Q9" i="18"/>
  <c r="U9" i="18"/>
  <c r="G10" i="18"/>
  <c r="M10" i="18" s="1"/>
  <c r="I10" i="18"/>
  <c r="K10" i="18"/>
  <c r="O10" i="18"/>
  <c r="Q10" i="18"/>
  <c r="U10" i="18"/>
  <c r="G11" i="18"/>
  <c r="M11" i="18" s="1"/>
  <c r="I11" i="18"/>
  <c r="K11" i="18"/>
  <c r="K8" i="18" s="1"/>
  <c r="O11" i="18"/>
  <c r="Q11" i="18"/>
  <c r="U11" i="18"/>
  <c r="G12" i="18"/>
  <c r="I12" i="18"/>
  <c r="K12" i="18"/>
  <c r="M12" i="18"/>
  <c r="O12" i="18"/>
  <c r="Q12" i="18"/>
  <c r="U12" i="18"/>
  <c r="G13" i="18"/>
  <c r="I13" i="18"/>
  <c r="K13" i="18"/>
  <c r="M13" i="18"/>
  <c r="O13" i="18"/>
  <c r="G14" i="18"/>
  <c r="I14" i="18"/>
  <c r="K14" i="18"/>
  <c r="M14" i="18"/>
  <c r="O14" i="18"/>
  <c r="Q14" i="18"/>
  <c r="Q13" i="18" s="1"/>
  <c r="U14" i="18"/>
  <c r="U13" i="18" s="1"/>
  <c r="G15" i="18"/>
  <c r="I15" i="18"/>
  <c r="K15" i="18"/>
  <c r="M15" i="18"/>
  <c r="O15" i="18"/>
  <c r="Q15" i="18"/>
  <c r="U15" i="18"/>
  <c r="G16" i="18"/>
  <c r="I16" i="18"/>
  <c r="K16" i="18"/>
  <c r="M16" i="18"/>
  <c r="O16" i="18"/>
  <c r="Q16" i="18"/>
  <c r="U16" i="18"/>
  <c r="G17" i="18"/>
  <c r="I50" i="17" s="1"/>
  <c r="Q17" i="18"/>
  <c r="U17" i="18"/>
  <c r="G18" i="18"/>
  <c r="M18" i="18" s="1"/>
  <c r="I18" i="18"/>
  <c r="I17" i="18" s="1"/>
  <c r="K18" i="18"/>
  <c r="O18" i="18"/>
  <c r="Q18" i="18"/>
  <c r="U18" i="18"/>
  <c r="G19" i="18"/>
  <c r="M19" i="18" s="1"/>
  <c r="I19" i="18"/>
  <c r="K19" i="18"/>
  <c r="K17" i="18" s="1"/>
  <c r="O19" i="18"/>
  <c r="Q19" i="18"/>
  <c r="U19" i="18"/>
  <c r="G20" i="18"/>
  <c r="I20" i="18"/>
  <c r="K20" i="18"/>
  <c r="M20" i="18"/>
  <c r="O20" i="18"/>
  <c r="Q20" i="18"/>
  <c r="U20" i="18"/>
  <c r="G21" i="18"/>
  <c r="I21" i="18"/>
  <c r="K21" i="18"/>
  <c r="M21" i="18"/>
  <c r="O21" i="18"/>
  <c r="O17" i="18" s="1"/>
  <c r="Q21" i="18"/>
  <c r="U21" i="18"/>
  <c r="G23" i="18"/>
  <c r="I23" i="18"/>
  <c r="K23" i="18"/>
  <c r="M23" i="18"/>
  <c r="O23" i="18"/>
  <c r="Q23" i="18"/>
  <c r="U23" i="18"/>
  <c r="U22" i="18" s="1"/>
  <c r="G24" i="18"/>
  <c r="I24" i="18"/>
  <c r="K24" i="18"/>
  <c r="M24" i="18"/>
  <c r="O24" i="18"/>
  <c r="Q24" i="18"/>
  <c r="U24" i="18"/>
  <c r="G25" i="18"/>
  <c r="G22" i="18" s="1"/>
  <c r="I51" i="17" s="1"/>
  <c r="I25" i="18"/>
  <c r="K25" i="18"/>
  <c r="O25" i="18"/>
  <c r="Q25" i="18"/>
  <c r="U25" i="18"/>
  <c r="G26" i="18"/>
  <c r="M26" i="18" s="1"/>
  <c r="I26" i="18"/>
  <c r="I22" i="18" s="1"/>
  <c r="K26" i="18"/>
  <c r="O26" i="18"/>
  <c r="Q26" i="18"/>
  <c r="U26" i="18"/>
  <c r="G27" i="18"/>
  <c r="M27" i="18" s="1"/>
  <c r="I27" i="18"/>
  <c r="K27" i="18"/>
  <c r="K22" i="18" s="1"/>
  <c r="O27" i="18"/>
  <c r="Q27" i="18"/>
  <c r="U27" i="18"/>
  <c r="G28" i="18"/>
  <c r="I28" i="18"/>
  <c r="K28" i="18"/>
  <c r="M28" i="18"/>
  <c r="O28" i="18"/>
  <c r="Q28" i="18"/>
  <c r="U28" i="18"/>
  <c r="G29" i="18"/>
  <c r="I29" i="18"/>
  <c r="K29" i="18"/>
  <c r="M29" i="18"/>
  <c r="O29" i="18"/>
  <c r="O22" i="18" s="1"/>
  <c r="Q29" i="18"/>
  <c r="U29" i="18"/>
  <c r="G30" i="18"/>
  <c r="I30" i="18"/>
  <c r="K30" i="18"/>
  <c r="M30" i="18"/>
  <c r="O30" i="18"/>
  <c r="Q30" i="18"/>
  <c r="Q22" i="18" s="1"/>
  <c r="U30" i="18"/>
  <c r="G31" i="18"/>
  <c r="I31" i="18"/>
  <c r="K31" i="18"/>
  <c r="M31" i="18"/>
  <c r="O31" i="18"/>
  <c r="Q31" i="18"/>
  <c r="U31" i="18"/>
  <c r="G33" i="18"/>
  <c r="G32" i="18" s="1"/>
  <c r="I52" i="17" s="1"/>
  <c r="I33" i="18"/>
  <c r="K33" i="18"/>
  <c r="O33" i="18"/>
  <c r="Q33" i="18"/>
  <c r="U33" i="18"/>
  <c r="G34" i="18"/>
  <c r="M34" i="18" s="1"/>
  <c r="I34" i="18"/>
  <c r="I32" i="18" s="1"/>
  <c r="K34" i="18"/>
  <c r="O34" i="18"/>
  <c r="Q34" i="18"/>
  <c r="U34" i="18"/>
  <c r="G35" i="18"/>
  <c r="M35" i="18" s="1"/>
  <c r="I35" i="18"/>
  <c r="K35" i="18"/>
  <c r="K32" i="18" s="1"/>
  <c r="O35" i="18"/>
  <c r="Q35" i="18"/>
  <c r="U35" i="18"/>
  <c r="G36" i="18"/>
  <c r="I36" i="18"/>
  <c r="K36" i="18"/>
  <c r="M36" i="18"/>
  <c r="O36" i="18"/>
  <c r="Q36" i="18"/>
  <c r="U36" i="18"/>
  <c r="G37" i="18"/>
  <c r="I37" i="18"/>
  <c r="K37" i="18"/>
  <c r="M37" i="18"/>
  <c r="O37" i="18"/>
  <c r="O32" i="18" s="1"/>
  <c r="Q37" i="18"/>
  <c r="U37" i="18"/>
  <c r="G38" i="18"/>
  <c r="I38" i="18"/>
  <c r="K38" i="18"/>
  <c r="M38" i="18"/>
  <c r="O38" i="18"/>
  <c r="Q38" i="18"/>
  <c r="Q32" i="18" s="1"/>
  <c r="U38" i="18"/>
  <c r="G39" i="18"/>
  <c r="I39" i="18"/>
  <c r="K39" i="18"/>
  <c r="M39" i="18"/>
  <c r="O39" i="18"/>
  <c r="Q39" i="18"/>
  <c r="U39" i="18"/>
  <c r="U32" i="18" s="1"/>
  <c r="G40" i="18"/>
  <c r="I40" i="18"/>
  <c r="K40" i="18"/>
  <c r="M40" i="18"/>
  <c r="O40" i="18"/>
  <c r="Q40" i="18"/>
  <c r="U40" i="18"/>
  <c r="G41" i="18"/>
  <c r="M41" i="18" s="1"/>
  <c r="I41" i="18"/>
  <c r="K41" i="18"/>
  <c r="O41" i="18"/>
  <c r="Q41" i="18"/>
  <c r="U41" i="18"/>
  <c r="G42" i="18"/>
  <c r="M42" i="18" s="1"/>
  <c r="I42" i="18"/>
  <c r="K42" i="18"/>
  <c r="O42" i="18"/>
  <c r="Q42" i="18"/>
  <c r="U42" i="18"/>
  <c r="G43" i="18"/>
  <c r="M43" i="18" s="1"/>
  <c r="I43" i="18"/>
  <c r="K43" i="18"/>
  <c r="O43" i="18"/>
  <c r="Q43" i="18"/>
  <c r="U43" i="18"/>
  <c r="G44" i="18"/>
  <c r="I44" i="18"/>
  <c r="K44" i="18"/>
  <c r="M44" i="18"/>
  <c r="O44" i="18"/>
  <c r="Q44" i="18"/>
  <c r="U44" i="18"/>
  <c r="G45" i="18"/>
  <c r="I45" i="18"/>
  <c r="K45" i="18"/>
  <c r="M45" i="18"/>
  <c r="O45" i="18"/>
  <c r="Q45" i="18"/>
  <c r="U45" i="18"/>
  <c r="G46" i="18"/>
  <c r="I46" i="18"/>
  <c r="K46" i="18"/>
  <c r="M46" i="18"/>
  <c r="O46" i="18"/>
  <c r="Q46" i="18"/>
  <c r="U46" i="18"/>
  <c r="G47" i="18"/>
  <c r="I47" i="18"/>
  <c r="K47" i="18"/>
  <c r="M47" i="18"/>
  <c r="O47" i="18"/>
  <c r="Q47" i="18"/>
  <c r="U47" i="18"/>
  <c r="G49" i="18"/>
  <c r="G48" i="18" s="1"/>
  <c r="I53" i="17" s="1"/>
  <c r="I49" i="18"/>
  <c r="K49" i="18"/>
  <c r="O49" i="18"/>
  <c r="Q49" i="18"/>
  <c r="U49" i="18"/>
  <c r="G50" i="18"/>
  <c r="M50" i="18" s="1"/>
  <c r="I50" i="18"/>
  <c r="I48" i="18" s="1"/>
  <c r="K50" i="18"/>
  <c r="O50" i="18"/>
  <c r="Q50" i="18"/>
  <c r="U50" i="18"/>
  <c r="G51" i="18"/>
  <c r="M51" i="18" s="1"/>
  <c r="I51" i="18"/>
  <c r="K51" i="18"/>
  <c r="K48" i="18" s="1"/>
  <c r="O51" i="18"/>
  <c r="Q51" i="18"/>
  <c r="U51" i="18"/>
  <c r="G52" i="18"/>
  <c r="I52" i="18"/>
  <c r="K52" i="18"/>
  <c r="M52" i="18"/>
  <c r="O52" i="18"/>
  <c r="Q52" i="18"/>
  <c r="U52" i="18"/>
  <c r="G53" i="18"/>
  <c r="I53" i="18"/>
  <c r="K53" i="18"/>
  <c r="M53" i="18"/>
  <c r="O53" i="18"/>
  <c r="O48" i="18" s="1"/>
  <c r="Q53" i="18"/>
  <c r="U53" i="18"/>
  <c r="G54" i="18"/>
  <c r="I54" i="18"/>
  <c r="K54" i="18"/>
  <c r="M54" i="18"/>
  <c r="O54" i="18"/>
  <c r="Q54" i="18"/>
  <c r="Q48" i="18" s="1"/>
  <c r="U54" i="18"/>
  <c r="G55" i="18"/>
  <c r="I55" i="18"/>
  <c r="K55" i="18"/>
  <c r="M55" i="18"/>
  <c r="O55" i="18"/>
  <c r="Q55" i="18"/>
  <c r="U55" i="18"/>
  <c r="U48" i="18" s="1"/>
  <c r="G56" i="18"/>
  <c r="I56" i="18"/>
  <c r="K56" i="18"/>
  <c r="M56" i="18"/>
  <c r="O56" i="18"/>
  <c r="Q56" i="18"/>
  <c r="U56" i="18"/>
  <c r="G57" i="18"/>
  <c r="M57" i="18" s="1"/>
  <c r="I57" i="18"/>
  <c r="K57" i="18"/>
  <c r="O57" i="18"/>
  <c r="Q57" i="18"/>
  <c r="U57" i="18"/>
  <c r="G58" i="18"/>
  <c r="M58" i="18" s="1"/>
  <c r="I58" i="18"/>
  <c r="K58" i="18"/>
  <c r="O58" i="18"/>
  <c r="Q58" i="18"/>
  <c r="U58" i="18"/>
  <c r="G59" i="18"/>
  <c r="M59" i="18" s="1"/>
  <c r="I59" i="18"/>
  <c r="K59" i="18"/>
  <c r="O59" i="18"/>
  <c r="Q59" i="18"/>
  <c r="U59" i="18"/>
  <c r="G60" i="18"/>
  <c r="I60" i="18"/>
  <c r="K60" i="18"/>
  <c r="M60" i="18"/>
  <c r="O60" i="18"/>
  <c r="Q60" i="18"/>
  <c r="U60" i="18"/>
  <c r="G61" i="18"/>
  <c r="I61" i="18"/>
  <c r="K61" i="18"/>
  <c r="M61" i="18"/>
  <c r="O61" i="18"/>
  <c r="Q61" i="18"/>
  <c r="U61" i="18"/>
  <c r="G62" i="18"/>
  <c r="I62" i="18"/>
  <c r="K62" i="18"/>
  <c r="M62" i="18"/>
  <c r="O62" i="18"/>
  <c r="Q62" i="18"/>
  <c r="U62" i="18"/>
  <c r="G63" i="18"/>
  <c r="I63" i="18"/>
  <c r="K63" i="18"/>
  <c r="M63" i="18"/>
  <c r="O63" i="18"/>
  <c r="Q63" i="18"/>
  <c r="U63" i="18"/>
  <c r="G64" i="18"/>
  <c r="I64" i="18"/>
  <c r="K64" i="18"/>
  <c r="M64" i="18"/>
  <c r="O64" i="18"/>
  <c r="Q64" i="18"/>
  <c r="U64" i="18"/>
  <c r="G65" i="18"/>
  <c r="M65" i="18" s="1"/>
  <c r="I65" i="18"/>
  <c r="K65" i="18"/>
  <c r="O65" i="18"/>
  <c r="Q65" i="18"/>
  <c r="U65" i="18"/>
  <c r="G66" i="18"/>
  <c r="M66" i="18" s="1"/>
  <c r="I66" i="18"/>
  <c r="K66" i="18"/>
  <c r="O66" i="18"/>
  <c r="Q66" i="18"/>
  <c r="U66" i="18"/>
  <c r="G67" i="18"/>
  <c r="M67" i="18" s="1"/>
  <c r="I67" i="18"/>
  <c r="K67" i="18"/>
  <c r="O67" i="18"/>
  <c r="Q67" i="18"/>
  <c r="U67" i="18"/>
  <c r="G68" i="18"/>
  <c r="I68" i="18"/>
  <c r="K68" i="18"/>
  <c r="M68" i="18"/>
  <c r="O68" i="18"/>
  <c r="Q68" i="18"/>
  <c r="U68" i="18"/>
  <c r="G69" i="18"/>
  <c r="I69" i="18"/>
  <c r="K69" i="18"/>
  <c r="M69" i="18"/>
  <c r="O69" i="18"/>
  <c r="Q69" i="18"/>
  <c r="U69" i="18"/>
  <c r="G70" i="18"/>
  <c r="I70" i="18"/>
  <c r="K70" i="18"/>
  <c r="M70" i="18"/>
  <c r="O70" i="18"/>
  <c r="Q70" i="18"/>
  <c r="U70" i="18"/>
  <c r="G71" i="18"/>
  <c r="I71" i="18"/>
  <c r="K71" i="18"/>
  <c r="M71" i="18"/>
  <c r="O71" i="18"/>
  <c r="Q71" i="18"/>
  <c r="U71" i="18"/>
  <c r="G73" i="18"/>
  <c r="G72" i="18" s="1"/>
  <c r="I54" i="17" s="1"/>
  <c r="I73" i="18"/>
  <c r="K73" i="18"/>
  <c r="O73" i="18"/>
  <c r="Q73" i="18"/>
  <c r="U73" i="18"/>
  <c r="G74" i="18"/>
  <c r="M74" i="18" s="1"/>
  <c r="I74" i="18"/>
  <c r="I72" i="18" s="1"/>
  <c r="K74" i="18"/>
  <c r="O74" i="18"/>
  <c r="Q74" i="18"/>
  <c r="U74" i="18"/>
  <c r="G75" i="18"/>
  <c r="M75" i="18" s="1"/>
  <c r="I75" i="18"/>
  <c r="K75" i="18"/>
  <c r="K72" i="18" s="1"/>
  <c r="O75" i="18"/>
  <c r="Q75" i="18"/>
  <c r="U75" i="18"/>
  <c r="G76" i="18"/>
  <c r="I76" i="18"/>
  <c r="K76" i="18"/>
  <c r="M76" i="18"/>
  <c r="O76" i="18"/>
  <c r="Q76" i="18"/>
  <c r="U76" i="18"/>
  <c r="G77" i="18"/>
  <c r="I77" i="18"/>
  <c r="K77" i="18"/>
  <c r="M77" i="18"/>
  <c r="O77" i="18"/>
  <c r="O72" i="18" s="1"/>
  <c r="Q77" i="18"/>
  <c r="U77" i="18"/>
  <c r="G78" i="18"/>
  <c r="I78" i="18"/>
  <c r="K78" i="18"/>
  <c r="M78" i="18"/>
  <c r="O78" i="18"/>
  <c r="Q78" i="18"/>
  <c r="Q72" i="18" s="1"/>
  <c r="U78" i="18"/>
  <c r="G79" i="18"/>
  <c r="I79" i="18"/>
  <c r="K79" i="18"/>
  <c r="M79" i="18"/>
  <c r="O79" i="18"/>
  <c r="Q79" i="18"/>
  <c r="U79" i="18"/>
  <c r="U72" i="18" s="1"/>
  <c r="G80" i="18"/>
  <c r="I80" i="18"/>
  <c r="K80" i="18"/>
  <c r="M80" i="18"/>
  <c r="O80" i="18"/>
  <c r="Q80" i="18"/>
  <c r="U80" i="18"/>
  <c r="G81" i="18"/>
  <c r="M81" i="18" s="1"/>
  <c r="I81" i="18"/>
  <c r="K81" i="18"/>
  <c r="O81" i="18"/>
  <c r="Q81" i="18"/>
  <c r="U81" i="18"/>
  <c r="G82" i="18"/>
  <c r="M82" i="18" s="1"/>
  <c r="I82" i="18"/>
  <c r="K82" i="18"/>
  <c r="O82" i="18"/>
  <c r="Q82" i="18"/>
  <c r="U82" i="18"/>
  <c r="G83" i="18"/>
  <c r="M83" i="18" s="1"/>
  <c r="I83" i="18"/>
  <c r="K83" i="18"/>
  <c r="O83" i="18"/>
  <c r="Q83" i="18"/>
  <c r="U83" i="18"/>
  <c r="G84" i="18"/>
  <c r="I84" i="18"/>
  <c r="K84" i="18"/>
  <c r="M84" i="18"/>
  <c r="O84" i="18"/>
  <c r="Q84" i="18"/>
  <c r="U84" i="18"/>
  <c r="G85" i="18"/>
  <c r="I85" i="18"/>
  <c r="K85" i="18"/>
  <c r="M85" i="18"/>
  <c r="O85" i="18"/>
  <c r="Q85" i="18"/>
  <c r="U85" i="18"/>
  <c r="G86" i="18"/>
  <c r="I86" i="18"/>
  <c r="K86" i="18"/>
  <c r="M86" i="18"/>
  <c r="O86" i="18"/>
  <c r="Q86" i="18"/>
  <c r="U86" i="18"/>
  <c r="G87" i="18"/>
  <c r="I87" i="18"/>
  <c r="K87" i="18"/>
  <c r="M87" i="18"/>
  <c r="O87" i="18"/>
  <c r="Q87" i="18"/>
  <c r="U87" i="18"/>
  <c r="G88" i="18"/>
  <c r="I88" i="18"/>
  <c r="K88" i="18"/>
  <c r="M88" i="18"/>
  <c r="O88" i="18"/>
  <c r="Q88" i="18"/>
  <c r="U88" i="18"/>
  <c r="G89" i="18"/>
  <c r="M89" i="18" s="1"/>
  <c r="I89" i="18"/>
  <c r="K89" i="18"/>
  <c r="O89" i="18"/>
  <c r="Q89" i="18"/>
  <c r="U89" i="18"/>
  <c r="G90" i="18"/>
  <c r="M90" i="18" s="1"/>
  <c r="I90" i="18"/>
  <c r="K90" i="18"/>
  <c r="O90" i="18"/>
  <c r="Q90" i="18"/>
  <c r="U90" i="18"/>
  <c r="G91" i="18"/>
  <c r="M91" i="18" s="1"/>
  <c r="I91" i="18"/>
  <c r="K91" i="18"/>
  <c r="O91" i="18"/>
  <c r="Q91" i="18"/>
  <c r="U91" i="18"/>
  <c r="G92" i="18"/>
  <c r="I92" i="18"/>
  <c r="K92" i="18"/>
  <c r="M92" i="18"/>
  <c r="O92" i="18"/>
  <c r="Q92" i="18"/>
  <c r="U92" i="18"/>
  <c r="G93" i="18"/>
  <c r="I93" i="18"/>
  <c r="K93" i="18"/>
  <c r="M93" i="18"/>
  <c r="O93" i="18"/>
  <c r="Q93" i="18"/>
  <c r="U93" i="18"/>
  <c r="G94" i="18"/>
  <c r="I94" i="18"/>
  <c r="K94" i="18"/>
  <c r="M94" i="18"/>
  <c r="O94" i="18"/>
  <c r="Q94" i="18"/>
  <c r="U94" i="18"/>
  <c r="G95" i="18"/>
  <c r="I95" i="18"/>
  <c r="K95" i="18"/>
  <c r="M95" i="18"/>
  <c r="O95" i="18"/>
  <c r="Q95" i="18"/>
  <c r="U95" i="18"/>
  <c r="G96" i="18"/>
  <c r="I96" i="18"/>
  <c r="K96" i="18"/>
  <c r="M96" i="18"/>
  <c r="O96" i="18"/>
  <c r="Q96" i="18"/>
  <c r="U96" i="18"/>
  <c r="G97" i="18"/>
  <c r="M97" i="18" s="1"/>
  <c r="I97" i="18"/>
  <c r="K97" i="18"/>
  <c r="O97" i="18"/>
  <c r="Q97" i="18"/>
  <c r="U97" i="18"/>
  <c r="G98" i="18"/>
  <c r="M98" i="18" s="1"/>
  <c r="I98" i="18"/>
  <c r="K98" i="18"/>
  <c r="O98" i="18"/>
  <c r="Q98" i="18"/>
  <c r="U98" i="18"/>
  <c r="G99" i="18"/>
  <c r="M99" i="18" s="1"/>
  <c r="I99" i="18"/>
  <c r="K99" i="18"/>
  <c r="O99" i="18"/>
  <c r="Q99" i="18"/>
  <c r="U99" i="18"/>
  <c r="G100" i="18"/>
  <c r="I100" i="18"/>
  <c r="K100" i="18"/>
  <c r="M100" i="18"/>
  <c r="O100" i="18"/>
  <c r="Q100" i="18"/>
  <c r="U100" i="18"/>
  <c r="G101" i="18"/>
  <c r="I101" i="18"/>
  <c r="K101" i="18"/>
  <c r="M101" i="18"/>
  <c r="O101" i="18"/>
  <c r="Q101" i="18"/>
  <c r="U101" i="18"/>
  <c r="G102" i="18"/>
  <c r="I102" i="18"/>
  <c r="K102" i="18"/>
  <c r="M102" i="18"/>
  <c r="O102" i="18"/>
  <c r="Q102" i="18"/>
  <c r="U102" i="18"/>
  <c r="G103" i="18"/>
  <c r="I103" i="18"/>
  <c r="K103" i="18"/>
  <c r="M103" i="18"/>
  <c r="O103" i="18"/>
  <c r="Q103" i="18"/>
  <c r="U103" i="18"/>
  <c r="G104" i="18"/>
  <c r="I104" i="18"/>
  <c r="K104" i="18"/>
  <c r="M104" i="18"/>
  <c r="O104" i="18"/>
  <c r="Q104" i="18"/>
  <c r="U104" i="18"/>
  <c r="G105" i="18"/>
  <c r="M105" i="18" s="1"/>
  <c r="I105" i="18"/>
  <c r="K105" i="18"/>
  <c r="O105" i="18"/>
  <c r="Q105" i="18"/>
  <c r="U105" i="18"/>
  <c r="G106" i="18"/>
  <c r="M106" i="18" s="1"/>
  <c r="I106" i="18"/>
  <c r="K106" i="18"/>
  <c r="O106" i="18"/>
  <c r="Q106" i="18"/>
  <c r="U106" i="18"/>
  <c r="G107" i="18"/>
  <c r="I107" i="18"/>
  <c r="K107" i="18"/>
  <c r="Q107" i="18"/>
  <c r="U107" i="18"/>
  <c r="G108" i="18"/>
  <c r="I108" i="18"/>
  <c r="K108" i="18"/>
  <c r="M108" i="18"/>
  <c r="M107" i="18" s="1"/>
  <c r="O108" i="18"/>
  <c r="O107" i="18" s="1"/>
  <c r="Q108" i="18"/>
  <c r="U108" i="18"/>
  <c r="G109" i="18"/>
  <c r="I109" i="18"/>
  <c r="K109" i="18"/>
  <c r="M109" i="18"/>
  <c r="O109" i="18"/>
  <c r="Q109" i="18"/>
  <c r="U109" i="18"/>
  <c r="G110" i="18"/>
  <c r="I110" i="18"/>
  <c r="K110" i="18"/>
  <c r="M110" i="18"/>
  <c r="O110" i="18"/>
  <c r="Q110" i="18"/>
  <c r="G111" i="18"/>
  <c r="I111" i="18"/>
  <c r="K111" i="18"/>
  <c r="M111" i="18"/>
  <c r="O111" i="18"/>
  <c r="Q111" i="18"/>
  <c r="U111" i="18"/>
  <c r="U110" i="18" s="1"/>
  <c r="G112" i="18"/>
  <c r="I112" i="18"/>
  <c r="K112" i="18"/>
  <c r="M112" i="18"/>
  <c r="O112" i="18"/>
  <c r="Q112" i="18"/>
  <c r="U112" i="18"/>
  <c r="G113" i="18"/>
  <c r="O113" i="18"/>
  <c r="Q113" i="18"/>
  <c r="U113" i="18"/>
  <c r="G114" i="18"/>
  <c r="M114" i="18" s="1"/>
  <c r="M113" i="18" s="1"/>
  <c r="I114" i="18"/>
  <c r="I113" i="18" s="1"/>
  <c r="K114" i="18"/>
  <c r="O114" i="18"/>
  <c r="Q114" i="18"/>
  <c r="U114" i="18"/>
  <c r="G115" i="18"/>
  <c r="M115" i="18" s="1"/>
  <c r="I115" i="18"/>
  <c r="K115" i="18"/>
  <c r="K113" i="18" s="1"/>
  <c r="O115" i="18"/>
  <c r="Q115" i="18"/>
  <c r="U115" i="18"/>
  <c r="AC117" i="18"/>
  <c r="I18" i="17"/>
  <c r="I20" i="17"/>
  <c r="J23" i="17"/>
  <c r="E24" i="17"/>
  <c r="J24" i="17"/>
  <c r="J25" i="17"/>
  <c r="E26" i="17"/>
  <c r="J26" i="17"/>
  <c r="G27" i="17"/>
  <c r="J27" i="17"/>
  <c r="J28" i="17"/>
  <c r="F38" i="17"/>
  <c r="G38" i="17"/>
  <c r="F39" i="17"/>
  <c r="I48" i="17"/>
  <c r="I49" i="17"/>
  <c r="I55" i="17"/>
  <c r="I56" i="17"/>
  <c r="I57" i="17"/>
  <c r="I19" i="17" s="1"/>
  <c r="I17" i="17" l="1"/>
  <c r="M17" i="18"/>
  <c r="G117" i="18"/>
  <c r="I47" i="17"/>
  <c r="I16" i="17" s="1"/>
  <c r="I21" i="17" s="1"/>
  <c r="F40" i="17"/>
  <c r="M49" i="18"/>
  <c r="M48" i="18" s="1"/>
  <c r="M33" i="18"/>
  <c r="M32" i="18" s="1"/>
  <c r="M25" i="18"/>
  <c r="M22" i="18" s="1"/>
  <c r="M9" i="18"/>
  <c r="M8" i="18" s="1"/>
  <c r="AD117" i="18"/>
  <c r="G39" i="17" s="1"/>
  <c r="G40" i="17" s="1"/>
  <c r="G25" i="17" s="1"/>
  <c r="G26" i="17" s="1"/>
  <c r="M73" i="18"/>
  <c r="M72" i="18" s="1"/>
  <c r="I58" i="17"/>
  <c r="G28" i="17" l="1"/>
  <c r="G23" i="17"/>
  <c r="H39" i="17"/>
  <c r="H40" i="17" s="1"/>
  <c r="I39" i="17"/>
  <c r="I40" i="17" s="1"/>
  <c r="J39" i="17" s="1"/>
  <c r="J40" i="17" s="1"/>
  <c r="U8" i="16"/>
  <c r="G9" i="16"/>
  <c r="G8" i="16" s="1"/>
  <c r="I9" i="16"/>
  <c r="I8" i="16" s="1"/>
  <c r="K9" i="16"/>
  <c r="O9" i="16"/>
  <c r="Q9" i="16"/>
  <c r="U9" i="16"/>
  <c r="G10" i="16"/>
  <c r="M10" i="16" s="1"/>
  <c r="I10" i="16"/>
  <c r="K10" i="16"/>
  <c r="K8" i="16" s="1"/>
  <c r="O10" i="16"/>
  <c r="Q10" i="16"/>
  <c r="U10" i="16"/>
  <c r="G11" i="16"/>
  <c r="M11" i="16" s="1"/>
  <c r="I11" i="16"/>
  <c r="K11" i="16"/>
  <c r="O11" i="16"/>
  <c r="Q11" i="16"/>
  <c r="U11" i="16"/>
  <c r="G12" i="16"/>
  <c r="I12" i="16"/>
  <c r="K12" i="16"/>
  <c r="M12" i="16"/>
  <c r="O12" i="16"/>
  <c r="Q12" i="16"/>
  <c r="U12" i="16"/>
  <c r="G13" i="16"/>
  <c r="I13" i="16"/>
  <c r="K13" i="16"/>
  <c r="M13" i="16"/>
  <c r="O13" i="16"/>
  <c r="O8" i="16" s="1"/>
  <c r="Q13" i="16"/>
  <c r="U13" i="16"/>
  <c r="G14" i="16"/>
  <c r="I14" i="16"/>
  <c r="K14" i="16"/>
  <c r="M14" i="16"/>
  <c r="O14" i="16"/>
  <c r="Q14" i="16"/>
  <c r="Q8" i="16" s="1"/>
  <c r="U14" i="16"/>
  <c r="K15" i="16"/>
  <c r="O15" i="16"/>
  <c r="Q15" i="16"/>
  <c r="U15" i="16"/>
  <c r="G16" i="16"/>
  <c r="I16" i="16"/>
  <c r="I15" i="16" s="1"/>
  <c r="K16" i="16"/>
  <c r="M16" i="16"/>
  <c r="O16" i="16"/>
  <c r="Q16" i="16"/>
  <c r="U16" i="16"/>
  <c r="G17" i="16"/>
  <c r="G15" i="16" s="1"/>
  <c r="I48" i="15" s="1"/>
  <c r="I17" i="16"/>
  <c r="K17" i="16"/>
  <c r="O17" i="16"/>
  <c r="Q17" i="16"/>
  <c r="U17" i="16"/>
  <c r="G18" i="16"/>
  <c r="I49" i="15" s="1"/>
  <c r="I18" i="16"/>
  <c r="Q18" i="16"/>
  <c r="U18" i="16"/>
  <c r="G19" i="16"/>
  <c r="M19" i="16" s="1"/>
  <c r="M18" i="16" s="1"/>
  <c r="I19" i="16"/>
  <c r="K19" i="16"/>
  <c r="K18" i="16" s="1"/>
  <c r="O19" i="16"/>
  <c r="O18" i="16" s="1"/>
  <c r="Q19" i="16"/>
  <c r="U19" i="16"/>
  <c r="G20" i="16"/>
  <c r="I20" i="16"/>
  <c r="K20" i="16"/>
  <c r="M20" i="16"/>
  <c r="O20" i="16"/>
  <c r="Q20" i="16"/>
  <c r="U20" i="16"/>
  <c r="G21" i="16"/>
  <c r="I21" i="16"/>
  <c r="K21" i="16"/>
  <c r="M21" i="16"/>
  <c r="O21" i="16"/>
  <c r="Q21" i="16"/>
  <c r="U21" i="16"/>
  <c r="I22" i="16"/>
  <c r="K22" i="16"/>
  <c r="M22" i="16"/>
  <c r="O22" i="16"/>
  <c r="Q22" i="16"/>
  <c r="G23" i="16"/>
  <c r="G22" i="16" s="1"/>
  <c r="I50" i="15" s="1"/>
  <c r="I23" i="16"/>
  <c r="K23" i="16"/>
  <c r="M23" i="16"/>
  <c r="O23" i="16"/>
  <c r="Q23" i="16"/>
  <c r="U23" i="16"/>
  <c r="U22" i="16" s="1"/>
  <c r="I24" i="16"/>
  <c r="O24" i="16"/>
  <c r="Q24" i="16"/>
  <c r="U24" i="16"/>
  <c r="G25" i="16"/>
  <c r="G24" i="16" s="1"/>
  <c r="I51" i="15" s="1"/>
  <c r="I25" i="16"/>
  <c r="K25" i="16"/>
  <c r="K24" i="16" s="1"/>
  <c r="O25" i="16"/>
  <c r="Q25" i="16"/>
  <c r="U25" i="16"/>
  <c r="G26" i="16"/>
  <c r="I52" i="15" s="1"/>
  <c r="I26" i="16"/>
  <c r="Q26" i="16"/>
  <c r="U26" i="16"/>
  <c r="G27" i="16"/>
  <c r="M27" i="16" s="1"/>
  <c r="M26" i="16" s="1"/>
  <c r="I27" i="16"/>
  <c r="K27" i="16"/>
  <c r="K26" i="16" s="1"/>
  <c r="O27" i="16"/>
  <c r="O26" i="16" s="1"/>
  <c r="Q27" i="16"/>
  <c r="U27" i="16"/>
  <c r="G28" i="16"/>
  <c r="I28" i="16"/>
  <c r="K28" i="16"/>
  <c r="M28" i="16"/>
  <c r="O28" i="16"/>
  <c r="Q28" i="16"/>
  <c r="U28" i="16"/>
  <c r="G29" i="16"/>
  <c r="I29" i="16"/>
  <c r="K29" i="16"/>
  <c r="M29" i="16"/>
  <c r="O29" i="16"/>
  <c r="Q29" i="16"/>
  <c r="U29" i="16"/>
  <c r="I30" i="16"/>
  <c r="K30" i="16"/>
  <c r="M30" i="16"/>
  <c r="O30" i="16"/>
  <c r="Q30" i="16"/>
  <c r="G31" i="16"/>
  <c r="G30" i="16" s="1"/>
  <c r="I53" i="15" s="1"/>
  <c r="I31" i="16"/>
  <c r="K31" i="16"/>
  <c r="M31" i="16"/>
  <c r="O31" i="16"/>
  <c r="Q31" i="16"/>
  <c r="U31" i="16"/>
  <c r="U30" i="16" s="1"/>
  <c r="G32" i="16"/>
  <c r="I32" i="16"/>
  <c r="K32" i="16"/>
  <c r="M32" i="16"/>
  <c r="O32" i="16"/>
  <c r="Q32" i="16"/>
  <c r="U32" i="16"/>
  <c r="G33" i="16"/>
  <c r="I54" i="15" s="1"/>
  <c r="G34" i="16"/>
  <c r="M34" i="16" s="1"/>
  <c r="M33" i="16" s="1"/>
  <c r="I34" i="16"/>
  <c r="I33" i="16" s="1"/>
  <c r="K34" i="16"/>
  <c r="O34" i="16"/>
  <c r="Q34" i="16"/>
  <c r="U34" i="16"/>
  <c r="G35" i="16"/>
  <c r="M35" i="16" s="1"/>
  <c r="I35" i="16"/>
  <c r="K35" i="16"/>
  <c r="K33" i="16" s="1"/>
  <c r="O35" i="16"/>
  <c r="Q35" i="16"/>
  <c r="U35" i="16"/>
  <c r="G36" i="16"/>
  <c r="I36" i="16"/>
  <c r="K36" i="16"/>
  <c r="M36" i="16"/>
  <c r="O36" i="16"/>
  <c r="Q36" i="16"/>
  <c r="U36" i="16"/>
  <c r="G37" i="16"/>
  <c r="I37" i="16"/>
  <c r="K37" i="16"/>
  <c r="M37" i="16"/>
  <c r="O37" i="16"/>
  <c r="O33" i="16" s="1"/>
  <c r="Q37" i="16"/>
  <c r="U37" i="16"/>
  <c r="G38" i="16"/>
  <c r="I38" i="16"/>
  <c r="K38" i="16"/>
  <c r="M38" i="16"/>
  <c r="O38" i="16"/>
  <c r="Q38" i="16"/>
  <c r="Q33" i="16" s="1"/>
  <c r="U38" i="16"/>
  <c r="G39" i="16"/>
  <c r="I39" i="16"/>
  <c r="K39" i="16"/>
  <c r="M39" i="16"/>
  <c r="O39" i="16"/>
  <c r="Q39" i="16"/>
  <c r="U39" i="16"/>
  <c r="U33" i="16" s="1"/>
  <c r="G41" i="16"/>
  <c r="G40" i="16" s="1"/>
  <c r="I55" i="15" s="1"/>
  <c r="I41" i="16"/>
  <c r="K41" i="16"/>
  <c r="K40" i="16" s="1"/>
  <c r="O41" i="16"/>
  <c r="Q41" i="16"/>
  <c r="U41" i="16"/>
  <c r="G42" i="16"/>
  <c r="M42" i="16" s="1"/>
  <c r="I42" i="16"/>
  <c r="I40" i="16" s="1"/>
  <c r="K42" i="16"/>
  <c r="O42" i="16"/>
  <c r="Q42" i="16"/>
  <c r="U42" i="16"/>
  <c r="G43" i="16"/>
  <c r="M43" i="16" s="1"/>
  <c r="I43" i="16"/>
  <c r="K43" i="16"/>
  <c r="O43" i="16"/>
  <c r="Q43" i="16"/>
  <c r="U43" i="16"/>
  <c r="G44" i="16"/>
  <c r="I44" i="16"/>
  <c r="K44" i="16"/>
  <c r="M44" i="16"/>
  <c r="O44" i="16"/>
  <c r="Q44" i="16"/>
  <c r="U44" i="16"/>
  <c r="G45" i="16"/>
  <c r="I45" i="16"/>
  <c r="K45" i="16"/>
  <c r="M45" i="16"/>
  <c r="O45" i="16"/>
  <c r="O40" i="16" s="1"/>
  <c r="Q45" i="16"/>
  <c r="U45" i="16"/>
  <c r="G46" i="16"/>
  <c r="I46" i="16"/>
  <c r="K46" i="16"/>
  <c r="M46" i="16"/>
  <c r="O46" i="16"/>
  <c r="Q46" i="16"/>
  <c r="Q40" i="16" s="1"/>
  <c r="U46" i="16"/>
  <c r="G47" i="16"/>
  <c r="I47" i="16"/>
  <c r="K47" i="16"/>
  <c r="M47" i="16"/>
  <c r="O47" i="16"/>
  <c r="Q47" i="16"/>
  <c r="U47" i="16"/>
  <c r="U40" i="16" s="1"/>
  <c r="G48" i="16"/>
  <c r="I48" i="16"/>
  <c r="K48" i="16"/>
  <c r="M48" i="16"/>
  <c r="O48" i="16"/>
  <c r="Q48" i="16"/>
  <c r="U48" i="16"/>
  <c r="G49" i="16"/>
  <c r="M49" i="16" s="1"/>
  <c r="I49" i="16"/>
  <c r="K49" i="16"/>
  <c r="O49" i="16"/>
  <c r="Q49" i="16"/>
  <c r="U49" i="16"/>
  <c r="G50" i="16"/>
  <c r="M50" i="16" s="1"/>
  <c r="I50" i="16"/>
  <c r="K50" i="16"/>
  <c r="O50" i="16"/>
  <c r="Q50" i="16"/>
  <c r="U50" i="16"/>
  <c r="G51" i="16"/>
  <c r="M51" i="16" s="1"/>
  <c r="I51" i="16"/>
  <c r="K51" i="16"/>
  <c r="O51" i="16"/>
  <c r="Q51" i="16"/>
  <c r="U51" i="16"/>
  <c r="G52" i="16"/>
  <c r="I52" i="16"/>
  <c r="K52" i="16"/>
  <c r="M52" i="16"/>
  <c r="O52" i="16"/>
  <c r="Q52" i="16"/>
  <c r="U52" i="16"/>
  <c r="G53" i="16"/>
  <c r="I53" i="16"/>
  <c r="K53" i="16"/>
  <c r="M53" i="16"/>
  <c r="O53" i="16"/>
  <c r="Q53" i="16"/>
  <c r="U53" i="16"/>
  <c r="G54" i="16"/>
  <c r="I54" i="16"/>
  <c r="K54" i="16"/>
  <c r="M54" i="16"/>
  <c r="O54" i="16"/>
  <c r="Q54" i="16"/>
  <c r="U54" i="16"/>
  <c r="G55" i="16"/>
  <c r="I55" i="16"/>
  <c r="K55" i="16"/>
  <c r="M55" i="16"/>
  <c r="O55" i="16"/>
  <c r="Q55" i="16"/>
  <c r="U55" i="16"/>
  <c r="G56" i="16"/>
  <c r="I56" i="16"/>
  <c r="K56" i="16"/>
  <c r="M56" i="16"/>
  <c r="O56" i="16"/>
  <c r="Q56" i="16"/>
  <c r="U56" i="16"/>
  <c r="G57" i="16"/>
  <c r="M57" i="16" s="1"/>
  <c r="I57" i="16"/>
  <c r="K57" i="16"/>
  <c r="O57" i="16"/>
  <c r="Q57" i="16"/>
  <c r="U57" i="16"/>
  <c r="G59" i="16"/>
  <c r="M59" i="16" s="1"/>
  <c r="I59" i="16"/>
  <c r="K59" i="16"/>
  <c r="K58" i="16" s="1"/>
  <c r="O59" i="16"/>
  <c r="O58" i="16" s="1"/>
  <c r="Q59" i="16"/>
  <c r="U59" i="16"/>
  <c r="G60" i="16"/>
  <c r="I60" i="16"/>
  <c r="K60" i="16"/>
  <c r="M60" i="16"/>
  <c r="O60" i="16"/>
  <c r="Q60" i="16"/>
  <c r="U60" i="16"/>
  <c r="G61" i="16"/>
  <c r="I61" i="16"/>
  <c r="K61" i="16"/>
  <c r="M61" i="16"/>
  <c r="O61" i="16"/>
  <c r="Q61" i="16"/>
  <c r="U61" i="16"/>
  <c r="G62" i="16"/>
  <c r="I62" i="16"/>
  <c r="K62" i="16"/>
  <c r="M62" i="16"/>
  <c r="O62" i="16"/>
  <c r="Q62" i="16"/>
  <c r="Q58" i="16" s="1"/>
  <c r="U62" i="16"/>
  <c r="G63" i="16"/>
  <c r="I63" i="16"/>
  <c r="K63" i="16"/>
  <c r="M63" i="16"/>
  <c r="O63" i="16"/>
  <c r="Q63" i="16"/>
  <c r="U63" i="16"/>
  <c r="U58" i="16" s="1"/>
  <c r="G64" i="16"/>
  <c r="I64" i="16"/>
  <c r="K64" i="16"/>
  <c r="M64" i="16"/>
  <c r="O64" i="16"/>
  <c r="Q64" i="16"/>
  <c r="U64" i="16"/>
  <c r="G65" i="16"/>
  <c r="G58" i="16" s="1"/>
  <c r="I56" i="15" s="1"/>
  <c r="I65" i="16"/>
  <c r="K65" i="16"/>
  <c r="O65" i="16"/>
  <c r="Q65" i="16"/>
  <c r="U65" i="16"/>
  <c r="G66" i="16"/>
  <c r="M66" i="16" s="1"/>
  <c r="I66" i="16"/>
  <c r="I58" i="16" s="1"/>
  <c r="K66" i="16"/>
  <c r="O66" i="16"/>
  <c r="Q66" i="16"/>
  <c r="U66" i="16"/>
  <c r="G67" i="16"/>
  <c r="M67" i="16" s="1"/>
  <c r="I67" i="16"/>
  <c r="K67" i="16"/>
  <c r="O67" i="16"/>
  <c r="Q67" i="16"/>
  <c r="U67" i="16"/>
  <c r="G68" i="16"/>
  <c r="I68" i="16"/>
  <c r="K68" i="16"/>
  <c r="M68" i="16"/>
  <c r="O68" i="16"/>
  <c r="Q68" i="16"/>
  <c r="U68" i="16"/>
  <c r="G69" i="16"/>
  <c r="I69" i="16"/>
  <c r="K69" i="16"/>
  <c r="M69" i="16"/>
  <c r="O69" i="16"/>
  <c r="Q69" i="16"/>
  <c r="U69" i="16"/>
  <c r="G70" i="16"/>
  <c r="I70" i="16"/>
  <c r="K70" i="16"/>
  <c r="M70" i="16"/>
  <c r="O70" i="16"/>
  <c r="Q70" i="16"/>
  <c r="U70" i="16"/>
  <c r="G71" i="16"/>
  <c r="I71" i="16"/>
  <c r="K71" i="16"/>
  <c r="M71" i="16"/>
  <c r="O71" i="16"/>
  <c r="Q71" i="16"/>
  <c r="U71" i="16"/>
  <c r="G72" i="16"/>
  <c r="I72" i="16"/>
  <c r="K72" i="16"/>
  <c r="M72" i="16"/>
  <c r="O72" i="16"/>
  <c r="Q72" i="16"/>
  <c r="U72" i="16"/>
  <c r="G73" i="16"/>
  <c r="M73" i="16" s="1"/>
  <c r="I73" i="16"/>
  <c r="K73" i="16"/>
  <c r="O73" i="16"/>
  <c r="Q73" i="16"/>
  <c r="U73" i="16"/>
  <c r="G74" i="16"/>
  <c r="M74" i="16" s="1"/>
  <c r="I74" i="16"/>
  <c r="K74" i="16"/>
  <c r="O74" i="16"/>
  <c r="Q74" i="16"/>
  <c r="U74" i="16"/>
  <c r="G75" i="16"/>
  <c r="M75" i="16" s="1"/>
  <c r="I75" i="16"/>
  <c r="K75" i="16"/>
  <c r="O75" i="16"/>
  <c r="Q75" i="16"/>
  <c r="U75" i="16"/>
  <c r="G76" i="16"/>
  <c r="I76" i="16"/>
  <c r="K76" i="16"/>
  <c r="M76" i="16"/>
  <c r="O76" i="16"/>
  <c r="Q76" i="16"/>
  <c r="U76" i="16"/>
  <c r="G77" i="16"/>
  <c r="I77" i="16"/>
  <c r="K77" i="16"/>
  <c r="M77" i="16"/>
  <c r="O77" i="16"/>
  <c r="Q77" i="16"/>
  <c r="U77" i="16"/>
  <c r="G79" i="16"/>
  <c r="G78" i="16" s="1"/>
  <c r="I57" i="15" s="1"/>
  <c r="I79" i="16"/>
  <c r="K79" i="16"/>
  <c r="M79" i="16"/>
  <c r="O79" i="16"/>
  <c r="Q79" i="16"/>
  <c r="U79" i="16"/>
  <c r="U78" i="16" s="1"/>
  <c r="G80" i="16"/>
  <c r="I80" i="16"/>
  <c r="K80" i="16"/>
  <c r="M80" i="16"/>
  <c r="O80" i="16"/>
  <c r="Q80" i="16"/>
  <c r="U80" i="16"/>
  <c r="G81" i="16"/>
  <c r="M81" i="16" s="1"/>
  <c r="I81" i="16"/>
  <c r="K81" i="16"/>
  <c r="O81" i="16"/>
  <c r="Q81" i="16"/>
  <c r="U81" i="16"/>
  <c r="G82" i="16"/>
  <c r="M82" i="16" s="1"/>
  <c r="I82" i="16"/>
  <c r="I78" i="16" s="1"/>
  <c r="K82" i="16"/>
  <c r="O82" i="16"/>
  <c r="Q82" i="16"/>
  <c r="U82" i="16"/>
  <c r="G83" i="16"/>
  <c r="M83" i="16" s="1"/>
  <c r="I83" i="16"/>
  <c r="K83" i="16"/>
  <c r="K78" i="16" s="1"/>
  <c r="O83" i="16"/>
  <c r="Q83" i="16"/>
  <c r="U83" i="16"/>
  <c r="G84" i="16"/>
  <c r="I84" i="16"/>
  <c r="K84" i="16"/>
  <c r="M84" i="16"/>
  <c r="O84" i="16"/>
  <c r="Q84" i="16"/>
  <c r="U84" i="16"/>
  <c r="G85" i="16"/>
  <c r="I85" i="16"/>
  <c r="K85" i="16"/>
  <c r="M85" i="16"/>
  <c r="O85" i="16"/>
  <c r="O78" i="16" s="1"/>
  <c r="Q85" i="16"/>
  <c r="U85" i="16"/>
  <c r="G86" i="16"/>
  <c r="I86" i="16"/>
  <c r="K86" i="16"/>
  <c r="M86" i="16"/>
  <c r="O86" i="16"/>
  <c r="Q86" i="16"/>
  <c r="Q78" i="16" s="1"/>
  <c r="U86" i="16"/>
  <c r="G87" i="16"/>
  <c r="I87" i="16"/>
  <c r="K87" i="16"/>
  <c r="M87" i="16"/>
  <c r="O87" i="16"/>
  <c r="Q87" i="16"/>
  <c r="U87" i="16"/>
  <c r="G88" i="16"/>
  <c r="I88" i="16"/>
  <c r="K88" i="16"/>
  <c r="M88" i="16"/>
  <c r="O88" i="16"/>
  <c r="Q88" i="16"/>
  <c r="U88" i="16"/>
  <c r="G89" i="16"/>
  <c r="M89" i="16" s="1"/>
  <c r="I89" i="16"/>
  <c r="K89" i="16"/>
  <c r="O89" i="16"/>
  <c r="Q89" i="16"/>
  <c r="U89" i="16"/>
  <c r="G90" i="16"/>
  <c r="M90" i="16" s="1"/>
  <c r="I90" i="16"/>
  <c r="K90" i="16"/>
  <c r="O90" i="16"/>
  <c r="Q90" i="16"/>
  <c r="U90" i="16"/>
  <c r="G91" i="16"/>
  <c r="M91" i="16" s="1"/>
  <c r="I91" i="16"/>
  <c r="K91" i="16"/>
  <c r="O91" i="16"/>
  <c r="Q91" i="16"/>
  <c r="U91" i="16"/>
  <c r="G92" i="16"/>
  <c r="I92" i="16"/>
  <c r="K92" i="16"/>
  <c r="M92" i="16"/>
  <c r="O92" i="16"/>
  <c r="Q92" i="16"/>
  <c r="U92" i="16"/>
  <c r="G93" i="16"/>
  <c r="I93" i="16"/>
  <c r="K93" i="16"/>
  <c r="M93" i="16"/>
  <c r="O93" i="16"/>
  <c r="Q93" i="16"/>
  <c r="U93" i="16"/>
  <c r="G94" i="16"/>
  <c r="I94" i="16"/>
  <c r="K94" i="16"/>
  <c r="M94" i="16"/>
  <c r="O94" i="16"/>
  <c r="Q94" i="16"/>
  <c r="U94" i="16"/>
  <c r="G95" i="16"/>
  <c r="I95" i="16"/>
  <c r="K95" i="16"/>
  <c r="M95" i="16"/>
  <c r="O95" i="16"/>
  <c r="Q95" i="16"/>
  <c r="U95" i="16"/>
  <c r="G96" i="16"/>
  <c r="I96" i="16"/>
  <c r="K96" i="16"/>
  <c r="M96" i="16"/>
  <c r="O96" i="16"/>
  <c r="Q96" i="16"/>
  <c r="U96" i="16"/>
  <c r="G97" i="16"/>
  <c r="M97" i="16" s="1"/>
  <c r="I97" i="16"/>
  <c r="K97" i="16"/>
  <c r="O97" i="16"/>
  <c r="Q97" i="16"/>
  <c r="U97" i="16"/>
  <c r="G98" i="16"/>
  <c r="M98" i="16" s="1"/>
  <c r="I98" i="16"/>
  <c r="K98" i="16"/>
  <c r="O98" i="16"/>
  <c r="Q98" i="16"/>
  <c r="U98" i="16"/>
  <c r="G99" i="16"/>
  <c r="M99" i="16" s="1"/>
  <c r="I99" i="16"/>
  <c r="K99" i="16"/>
  <c r="O99" i="16"/>
  <c r="Q99" i="16"/>
  <c r="U99" i="16"/>
  <c r="G100" i="16"/>
  <c r="I100" i="16"/>
  <c r="K100" i="16"/>
  <c r="M100" i="16"/>
  <c r="O100" i="16"/>
  <c r="Q100" i="16"/>
  <c r="U100" i="16"/>
  <c r="G101" i="16"/>
  <c r="I101" i="16"/>
  <c r="K101" i="16"/>
  <c r="M101" i="16"/>
  <c r="O101" i="16"/>
  <c r="Q101" i="16"/>
  <c r="U101" i="16"/>
  <c r="G102" i="16"/>
  <c r="I102" i="16"/>
  <c r="K102" i="16"/>
  <c r="M102" i="16"/>
  <c r="O102" i="16"/>
  <c r="Q102" i="16"/>
  <c r="U102" i="16"/>
  <c r="G103" i="16"/>
  <c r="I103" i="16"/>
  <c r="K103" i="16"/>
  <c r="M103" i="16"/>
  <c r="O103" i="16"/>
  <c r="Q103" i="16"/>
  <c r="U103" i="16"/>
  <c r="G104" i="16"/>
  <c r="I104" i="16"/>
  <c r="K104" i="16"/>
  <c r="M104" i="16"/>
  <c r="O104" i="16"/>
  <c r="Q104" i="16"/>
  <c r="U104" i="16"/>
  <c r="G105" i="16"/>
  <c r="M105" i="16" s="1"/>
  <c r="I105" i="16"/>
  <c r="K105" i="16"/>
  <c r="O105" i="16"/>
  <c r="Q105" i="16"/>
  <c r="U105" i="16"/>
  <c r="G106" i="16"/>
  <c r="M106" i="16" s="1"/>
  <c r="I106" i="16"/>
  <c r="K106" i="16"/>
  <c r="O106" i="16"/>
  <c r="Q106" i="16"/>
  <c r="U106" i="16"/>
  <c r="G107" i="16"/>
  <c r="M107" i="16" s="1"/>
  <c r="I107" i="16"/>
  <c r="K107" i="16"/>
  <c r="O107" i="16"/>
  <c r="Q107" i="16"/>
  <c r="U107" i="16"/>
  <c r="G108" i="16"/>
  <c r="I108" i="16"/>
  <c r="K108" i="16"/>
  <c r="M108" i="16"/>
  <c r="O108" i="16"/>
  <c r="Q108" i="16"/>
  <c r="U108" i="16"/>
  <c r="G109" i="16"/>
  <c r="I109" i="16"/>
  <c r="K109" i="16"/>
  <c r="M109" i="16"/>
  <c r="O109" i="16"/>
  <c r="Q109" i="16"/>
  <c r="U109" i="16"/>
  <c r="G110" i="16"/>
  <c r="I110" i="16"/>
  <c r="K110" i="16"/>
  <c r="M110" i="16"/>
  <c r="O110" i="16"/>
  <c r="Q110" i="16"/>
  <c r="U110" i="16"/>
  <c r="G111" i="16"/>
  <c r="I111" i="16"/>
  <c r="K111" i="16"/>
  <c r="M111" i="16"/>
  <c r="O111" i="16"/>
  <c r="Q111" i="16"/>
  <c r="U111" i="16"/>
  <c r="G112" i="16"/>
  <c r="I112" i="16"/>
  <c r="K112" i="16"/>
  <c r="M112" i="16"/>
  <c r="O112" i="16"/>
  <c r="Q112" i="16"/>
  <c r="U112" i="16"/>
  <c r="G113" i="16"/>
  <c r="I58" i="15" s="1"/>
  <c r="O113" i="16"/>
  <c r="Q113" i="16"/>
  <c r="U113" i="16"/>
  <c r="G114" i="16"/>
  <c r="M114" i="16" s="1"/>
  <c r="M113" i="16" s="1"/>
  <c r="I114" i="16"/>
  <c r="I113" i="16" s="1"/>
  <c r="K114" i="16"/>
  <c r="O114" i="16"/>
  <c r="Q114" i="16"/>
  <c r="U114" i="16"/>
  <c r="G115" i="16"/>
  <c r="M115" i="16" s="1"/>
  <c r="I115" i="16"/>
  <c r="K115" i="16"/>
  <c r="K113" i="16" s="1"/>
  <c r="O115" i="16"/>
  <c r="Q115" i="16"/>
  <c r="U115" i="16"/>
  <c r="G116" i="16"/>
  <c r="I116" i="16"/>
  <c r="K116" i="16"/>
  <c r="M116" i="16"/>
  <c r="O116" i="16"/>
  <c r="Q116" i="16"/>
  <c r="U116" i="16"/>
  <c r="G117" i="16"/>
  <c r="I59" i="15" s="1"/>
  <c r="I117" i="16"/>
  <c r="K117" i="16"/>
  <c r="M117" i="16"/>
  <c r="O117" i="16"/>
  <c r="G118" i="16"/>
  <c r="I118" i="16"/>
  <c r="K118" i="16"/>
  <c r="M118" i="16"/>
  <c r="O118" i="16"/>
  <c r="Q118" i="16"/>
  <c r="Q117" i="16" s="1"/>
  <c r="U118" i="16"/>
  <c r="G119" i="16"/>
  <c r="I119" i="16"/>
  <c r="K119" i="16"/>
  <c r="M119" i="16"/>
  <c r="O119" i="16"/>
  <c r="Q119" i="16"/>
  <c r="U119" i="16"/>
  <c r="U117" i="16" s="1"/>
  <c r="O120" i="16"/>
  <c r="Q120" i="16"/>
  <c r="U120" i="16"/>
  <c r="G121" i="16"/>
  <c r="G120" i="16" s="1"/>
  <c r="I60" i="15" s="1"/>
  <c r="I19" i="15" s="1"/>
  <c r="I121" i="16"/>
  <c r="K121" i="16"/>
  <c r="K120" i="16" s="1"/>
  <c r="O121" i="16"/>
  <c r="Q121" i="16"/>
  <c r="U121" i="16"/>
  <c r="G122" i="16"/>
  <c r="M122" i="16" s="1"/>
  <c r="I122" i="16"/>
  <c r="I120" i="16" s="1"/>
  <c r="K122" i="16"/>
  <c r="O122" i="16"/>
  <c r="Q122" i="16"/>
  <c r="U122" i="16"/>
  <c r="AC124" i="16"/>
  <c r="F39" i="15" s="1"/>
  <c r="I18" i="15"/>
  <c r="I20" i="15"/>
  <c r="J23" i="15"/>
  <c r="E24" i="15"/>
  <c r="J24" i="15"/>
  <c r="J25" i="15"/>
  <c r="E26" i="15"/>
  <c r="J26" i="15"/>
  <c r="G27" i="15"/>
  <c r="J27" i="15"/>
  <c r="J28" i="15"/>
  <c r="F38" i="15"/>
  <c r="G38" i="15"/>
  <c r="AD124" i="16" l="1"/>
  <c r="G39" i="15" s="1"/>
  <c r="G40" i="15" s="1"/>
  <c r="G25" i="15" s="1"/>
  <c r="G26" i="15" s="1"/>
  <c r="G24" i="17"/>
  <c r="G29" i="17"/>
  <c r="M78" i="16"/>
  <c r="I17" i="15"/>
  <c r="I47" i="15"/>
  <c r="I16" i="15" s="1"/>
  <c r="I21" i="15" s="1"/>
  <c r="I18" i="20" s="1"/>
  <c r="G124" i="16"/>
  <c r="H39" i="15"/>
  <c r="H40" i="15" s="1"/>
  <c r="M58" i="16"/>
  <c r="M121" i="16"/>
  <c r="M120" i="16" s="1"/>
  <c r="M65" i="16"/>
  <c r="M41" i="16"/>
  <c r="M40" i="16" s="1"/>
  <c r="M25" i="16"/>
  <c r="M24" i="16" s="1"/>
  <c r="M17" i="16"/>
  <c r="M15" i="16" s="1"/>
  <c r="M9" i="16"/>
  <c r="M8" i="16" s="1"/>
  <c r="F40" i="15"/>
  <c r="I61" i="15" l="1"/>
  <c r="I39" i="15"/>
  <c r="I40" i="15" s="1"/>
  <c r="J39" i="15" s="1"/>
  <c r="J40" i="15" s="1"/>
  <c r="G28" i="15"/>
  <c r="G23" i="15"/>
  <c r="O8" i="14"/>
  <c r="Q8" i="14"/>
  <c r="U8" i="14"/>
  <c r="G9" i="14"/>
  <c r="G8" i="14" s="1"/>
  <c r="I9" i="14"/>
  <c r="I8" i="14" s="1"/>
  <c r="K9" i="14"/>
  <c r="O9" i="14"/>
  <c r="Q9" i="14"/>
  <c r="U9" i="14"/>
  <c r="G10" i="14"/>
  <c r="M10" i="14" s="1"/>
  <c r="I10" i="14"/>
  <c r="K10" i="14"/>
  <c r="K8" i="14" s="1"/>
  <c r="O10" i="14"/>
  <c r="Q10" i="14"/>
  <c r="U10" i="14"/>
  <c r="G11" i="14"/>
  <c r="M11" i="14" s="1"/>
  <c r="I11" i="14"/>
  <c r="K11" i="14"/>
  <c r="O11" i="14"/>
  <c r="Q11" i="14"/>
  <c r="U11" i="14"/>
  <c r="G12" i="14"/>
  <c r="I12" i="14"/>
  <c r="K12" i="14"/>
  <c r="M12" i="14"/>
  <c r="O12" i="14"/>
  <c r="Q12" i="14"/>
  <c r="U12" i="14"/>
  <c r="G13" i="14"/>
  <c r="I13" i="14"/>
  <c r="K13" i="14"/>
  <c r="M13" i="14"/>
  <c r="O13" i="14"/>
  <c r="G14" i="14"/>
  <c r="I14" i="14"/>
  <c r="K14" i="14"/>
  <c r="M14" i="14"/>
  <c r="O14" i="14"/>
  <c r="Q14" i="14"/>
  <c r="Q13" i="14" s="1"/>
  <c r="U14" i="14"/>
  <c r="U13" i="14" s="1"/>
  <c r="G15" i="14"/>
  <c r="K15" i="14"/>
  <c r="M15" i="14"/>
  <c r="O15" i="14"/>
  <c r="Q15" i="14"/>
  <c r="U15" i="14"/>
  <c r="G16" i="14"/>
  <c r="I16" i="14"/>
  <c r="I15" i="14" s="1"/>
  <c r="K16" i="14"/>
  <c r="M16" i="14"/>
  <c r="O16" i="14"/>
  <c r="Q16" i="14"/>
  <c r="U16" i="14"/>
  <c r="G17" i="14"/>
  <c r="I50" i="13" s="1"/>
  <c r="U17" i="14"/>
  <c r="G18" i="14"/>
  <c r="M18" i="14" s="1"/>
  <c r="M17" i="14" s="1"/>
  <c r="I18" i="14"/>
  <c r="I17" i="14" s="1"/>
  <c r="K18" i="14"/>
  <c r="O18" i="14"/>
  <c r="Q18" i="14"/>
  <c r="U18" i="14"/>
  <c r="G19" i="14"/>
  <c r="M19" i="14" s="1"/>
  <c r="I19" i="14"/>
  <c r="K19" i="14"/>
  <c r="K17" i="14" s="1"/>
  <c r="O19" i="14"/>
  <c r="Q19" i="14"/>
  <c r="U19" i="14"/>
  <c r="G20" i="14"/>
  <c r="I20" i="14"/>
  <c r="K20" i="14"/>
  <c r="M20" i="14"/>
  <c r="O20" i="14"/>
  <c r="Q20" i="14"/>
  <c r="U20" i="14"/>
  <c r="G21" i="14"/>
  <c r="I21" i="14"/>
  <c r="K21" i="14"/>
  <c r="M21" i="14"/>
  <c r="O21" i="14"/>
  <c r="O17" i="14" s="1"/>
  <c r="Q21" i="14"/>
  <c r="U21" i="14"/>
  <c r="G22" i="14"/>
  <c r="I22" i="14"/>
  <c r="K22" i="14"/>
  <c r="M22" i="14"/>
  <c r="O22" i="14"/>
  <c r="Q22" i="14"/>
  <c r="Q17" i="14" s="1"/>
  <c r="U22" i="14"/>
  <c r="G24" i="14"/>
  <c r="I24" i="14"/>
  <c r="I23" i="14" s="1"/>
  <c r="K24" i="14"/>
  <c r="M24" i="14"/>
  <c r="O24" i="14"/>
  <c r="Q24" i="14"/>
  <c r="U24" i="14"/>
  <c r="G25" i="14"/>
  <c r="G23" i="14" s="1"/>
  <c r="I51" i="13" s="1"/>
  <c r="I25" i="14"/>
  <c r="K25" i="14"/>
  <c r="O25" i="14"/>
  <c r="Q25" i="14"/>
  <c r="U25" i="14"/>
  <c r="G26" i="14"/>
  <c r="M26" i="14" s="1"/>
  <c r="I26" i="14"/>
  <c r="K26" i="14"/>
  <c r="O26" i="14"/>
  <c r="Q26" i="14"/>
  <c r="U26" i="14"/>
  <c r="G27" i="14"/>
  <c r="M27" i="14" s="1"/>
  <c r="I27" i="14"/>
  <c r="K27" i="14"/>
  <c r="K23" i="14" s="1"/>
  <c r="O27" i="14"/>
  <c r="Q27" i="14"/>
  <c r="U27" i="14"/>
  <c r="G28" i="14"/>
  <c r="I28" i="14"/>
  <c r="K28" i="14"/>
  <c r="M28" i="14"/>
  <c r="O28" i="14"/>
  <c r="Q28" i="14"/>
  <c r="U28" i="14"/>
  <c r="G29" i="14"/>
  <c r="I29" i="14"/>
  <c r="K29" i="14"/>
  <c r="M29" i="14"/>
  <c r="O29" i="14"/>
  <c r="O23" i="14" s="1"/>
  <c r="Q29" i="14"/>
  <c r="U29" i="14"/>
  <c r="G30" i="14"/>
  <c r="I30" i="14"/>
  <c r="K30" i="14"/>
  <c r="M30" i="14"/>
  <c r="O30" i="14"/>
  <c r="Q30" i="14"/>
  <c r="Q23" i="14" s="1"/>
  <c r="U30" i="14"/>
  <c r="G31" i="14"/>
  <c r="I31" i="14"/>
  <c r="K31" i="14"/>
  <c r="M31" i="14"/>
  <c r="O31" i="14"/>
  <c r="Q31" i="14"/>
  <c r="U31" i="14"/>
  <c r="U23" i="14" s="1"/>
  <c r="G32" i="14"/>
  <c r="I32" i="14"/>
  <c r="K32" i="14"/>
  <c r="M32" i="14"/>
  <c r="O32" i="14"/>
  <c r="Q32" i="14"/>
  <c r="U32" i="14"/>
  <c r="G33" i="14"/>
  <c r="I52" i="13" s="1"/>
  <c r="G34" i="14"/>
  <c r="M34" i="14" s="1"/>
  <c r="M33" i="14" s="1"/>
  <c r="I34" i="14"/>
  <c r="I33" i="14" s="1"/>
  <c r="K34" i="14"/>
  <c r="O34" i="14"/>
  <c r="Q34" i="14"/>
  <c r="U34" i="14"/>
  <c r="G35" i="14"/>
  <c r="M35" i="14" s="1"/>
  <c r="I35" i="14"/>
  <c r="K35" i="14"/>
  <c r="K33" i="14" s="1"/>
  <c r="O35" i="14"/>
  <c r="Q35" i="14"/>
  <c r="U35" i="14"/>
  <c r="G36" i="14"/>
  <c r="I36" i="14"/>
  <c r="K36" i="14"/>
  <c r="M36" i="14"/>
  <c r="O36" i="14"/>
  <c r="Q36" i="14"/>
  <c r="U36" i="14"/>
  <c r="G37" i="14"/>
  <c r="I37" i="14"/>
  <c r="K37" i="14"/>
  <c r="M37" i="14"/>
  <c r="O37" i="14"/>
  <c r="O33" i="14" s="1"/>
  <c r="Q37" i="14"/>
  <c r="U37" i="14"/>
  <c r="G38" i="14"/>
  <c r="I38" i="14"/>
  <c r="K38" i="14"/>
  <c r="M38" i="14"/>
  <c r="O38" i="14"/>
  <c r="Q38" i="14"/>
  <c r="Q33" i="14" s="1"/>
  <c r="U38" i="14"/>
  <c r="G39" i="14"/>
  <c r="I39" i="14"/>
  <c r="K39" i="14"/>
  <c r="M39" i="14"/>
  <c r="O39" i="14"/>
  <c r="Q39" i="14"/>
  <c r="U39" i="14"/>
  <c r="U33" i="14" s="1"/>
  <c r="G40" i="14"/>
  <c r="I40" i="14"/>
  <c r="K40" i="14"/>
  <c r="M40" i="14"/>
  <c r="O40" i="14"/>
  <c r="Q40" i="14"/>
  <c r="U40" i="14"/>
  <c r="G41" i="14"/>
  <c r="M41" i="14" s="1"/>
  <c r="I41" i="14"/>
  <c r="K41" i="14"/>
  <c r="O41" i="14"/>
  <c r="Q41" i="14"/>
  <c r="U41" i="14"/>
  <c r="G42" i="14"/>
  <c r="M42" i="14" s="1"/>
  <c r="I42" i="14"/>
  <c r="K42" i="14"/>
  <c r="O42" i="14"/>
  <c r="Q42" i="14"/>
  <c r="U42" i="14"/>
  <c r="G43" i="14"/>
  <c r="M43" i="14" s="1"/>
  <c r="I43" i="14"/>
  <c r="K43" i="14"/>
  <c r="O43" i="14"/>
  <c r="Q43" i="14"/>
  <c r="U43" i="14"/>
  <c r="G44" i="14"/>
  <c r="I44" i="14"/>
  <c r="K44" i="14"/>
  <c r="M44" i="14"/>
  <c r="O44" i="14"/>
  <c r="Q44" i="14"/>
  <c r="U44" i="14"/>
  <c r="G45" i="14"/>
  <c r="I45" i="14"/>
  <c r="K45" i="14"/>
  <c r="M45" i="14"/>
  <c r="O45" i="14"/>
  <c r="Q45" i="14"/>
  <c r="U45" i="14"/>
  <c r="G46" i="14"/>
  <c r="I46" i="14"/>
  <c r="K46" i="14"/>
  <c r="M46" i="14"/>
  <c r="O46" i="14"/>
  <c r="Q46" i="14"/>
  <c r="U46" i="14"/>
  <c r="G47" i="14"/>
  <c r="I47" i="14"/>
  <c r="K47" i="14"/>
  <c r="M47" i="14"/>
  <c r="O47" i="14"/>
  <c r="Q47" i="14"/>
  <c r="U47" i="14"/>
  <c r="G49" i="14"/>
  <c r="G48" i="14" s="1"/>
  <c r="I53" i="13" s="1"/>
  <c r="I49" i="14"/>
  <c r="I48" i="14" s="1"/>
  <c r="K49" i="14"/>
  <c r="K48" i="14" s="1"/>
  <c r="O49" i="14"/>
  <c r="Q49" i="14"/>
  <c r="U49" i="14"/>
  <c r="G50" i="14"/>
  <c r="M50" i="14" s="1"/>
  <c r="I50" i="14"/>
  <c r="K50" i="14"/>
  <c r="O50" i="14"/>
  <c r="Q50" i="14"/>
  <c r="U50" i="14"/>
  <c r="G51" i="14"/>
  <c r="M51" i="14" s="1"/>
  <c r="I51" i="14"/>
  <c r="K51" i="14"/>
  <c r="O51" i="14"/>
  <c r="Q51" i="14"/>
  <c r="U51" i="14"/>
  <c r="G52" i="14"/>
  <c r="I52" i="14"/>
  <c r="K52" i="14"/>
  <c r="M52" i="14"/>
  <c r="O52" i="14"/>
  <c r="Q52" i="14"/>
  <c r="U52" i="14"/>
  <c r="G53" i="14"/>
  <c r="I53" i="14"/>
  <c r="K53" i="14"/>
  <c r="M53" i="14"/>
  <c r="O53" i="14"/>
  <c r="O48" i="14" s="1"/>
  <c r="Q53" i="14"/>
  <c r="U53" i="14"/>
  <c r="G54" i="14"/>
  <c r="I54" i="14"/>
  <c r="K54" i="14"/>
  <c r="M54" i="14"/>
  <c r="O54" i="14"/>
  <c r="Q54" i="14"/>
  <c r="Q48" i="14" s="1"/>
  <c r="U54" i="14"/>
  <c r="G55" i="14"/>
  <c r="I55" i="14"/>
  <c r="K55" i="14"/>
  <c r="M55" i="14"/>
  <c r="O55" i="14"/>
  <c r="Q55" i="14"/>
  <c r="U55" i="14"/>
  <c r="U48" i="14" s="1"/>
  <c r="G56" i="14"/>
  <c r="I56" i="14"/>
  <c r="K56" i="14"/>
  <c r="M56" i="14"/>
  <c r="O56" i="14"/>
  <c r="Q56" i="14"/>
  <c r="U56" i="14"/>
  <c r="G57" i="14"/>
  <c r="M57" i="14" s="1"/>
  <c r="I57" i="14"/>
  <c r="K57" i="14"/>
  <c r="O57" i="14"/>
  <c r="Q57" i="14"/>
  <c r="U57" i="14"/>
  <c r="G58" i="14"/>
  <c r="M58" i="14" s="1"/>
  <c r="I58" i="14"/>
  <c r="K58" i="14"/>
  <c r="O58" i="14"/>
  <c r="Q58" i="14"/>
  <c r="U58" i="14"/>
  <c r="G59" i="14"/>
  <c r="M59" i="14" s="1"/>
  <c r="I59" i="14"/>
  <c r="K59" i="14"/>
  <c r="O59" i="14"/>
  <c r="Q59" i="14"/>
  <c r="U59" i="14"/>
  <c r="G60" i="14"/>
  <c r="I60" i="14"/>
  <c r="K60" i="14"/>
  <c r="M60" i="14"/>
  <c r="O60" i="14"/>
  <c r="Q60" i="14"/>
  <c r="U60" i="14"/>
  <c r="G61" i="14"/>
  <c r="I61" i="14"/>
  <c r="K61" i="14"/>
  <c r="M61" i="14"/>
  <c r="O61" i="14"/>
  <c r="Q61" i="14"/>
  <c r="U61" i="14"/>
  <c r="G62" i="14"/>
  <c r="I62" i="14"/>
  <c r="K62" i="14"/>
  <c r="M62" i="14"/>
  <c r="O62" i="14"/>
  <c r="Q62" i="14"/>
  <c r="U62" i="14"/>
  <c r="G63" i="14"/>
  <c r="I63" i="14"/>
  <c r="K63" i="14"/>
  <c r="M63" i="14"/>
  <c r="O63" i="14"/>
  <c r="Q63" i="14"/>
  <c r="U63" i="14"/>
  <c r="G64" i="14"/>
  <c r="I64" i="14"/>
  <c r="K64" i="14"/>
  <c r="M64" i="14"/>
  <c r="O64" i="14"/>
  <c r="Q64" i="14"/>
  <c r="U64" i="14"/>
  <c r="G65" i="14"/>
  <c r="M65" i="14" s="1"/>
  <c r="I65" i="14"/>
  <c r="K65" i="14"/>
  <c r="O65" i="14"/>
  <c r="Q65" i="14"/>
  <c r="U65" i="14"/>
  <c r="G66" i="14"/>
  <c r="M66" i="14" s="1"/>
  <c r="I66" i="14"/>
  <c r="K66" i="14"/>
  <c r="O66" i="14"/>
  <c r="Q66" i="14"/>
  <c r="U66" i="14"/>
  <c r="G67" i="14"/>
  <c r="M67" i="14" s="1"/>
  <c r="I67" i="14"/>
  <c r="K67" i="14"/>
  <c r="O67" i="14"/>
  <c r="Q67" i="14"/>
  <c r="U67" i="14"/>
  <c r="G68" i="14"/>
  <c r="I68" i="14"/>
  <c r="K68" i="14"/>
  <c r="M68" i="14"/>
  <c r="O68" i="14"/>
  <c r="Q68" i="14"/>
  <c r="U68" i="14"/>
  <c r="G69" i="14"/>
  <c r="I69" i="14"/>
  <c r="K69" i="14"/>
  <c r="M69" i="14"/>
  <c r="O69" i="14"/>
  <c r="Q69" i="14"/>
  <c r="U69" i="14"/>
  <c r="G70" i="14"/>
  <c r="I70" i="14"/>
  <c r="K70" i="14"/>
  <c r="M70" i="14"/>
  <c r="O70" i="14"/>
  <c r="Q70" i="14"/>
  <c r="U70" i="14"/>
  <c r="G71" i="14"/>
  <c r="I71" i="14"/>
  <c r="K71" i="14"/>
  <c r="M71" i="14"/>
  <c r="O71" i="14"/>
  <c r="Q71" i="14"/>
  <c r="U71" i="14"/>
  <c r="G73" i="14"/>
  <c r="G72" i="14" s="1"/>
  <c r="I54" i="13" s="1"/>
  <c r="I73" i="14"/>
  <c r="I72" i="14" s="1"/>
  <c r="K73" i="14"/>
  <c r="K72" i="14" s="1"/>
  <c r="O73" i="14"/>
  <c r="Q73" i="14"/>
  <c r="U73" i="14"/>
  <c r="G74" i="14"/>
  <c r="M74" i="14" s="1"/>
  <c r="I74" i="14"/>
  <c r="K74" i="14"/>
  <c r="O74" i="14"/>
  <c r="Q74" i="14"/>
  <c r="U74" i="14"/>
  <c r="G75" i="14"/>
  <c r="M75" i="14" s="1"/>
  <c r="I75" i="14"/>
  <c r="K75" i="14"/>
  <c r="O75" i="14"/>
  <c r="Q75" i="14"/>
  <c r="U75" i="14"/>
  <c r="G76" i="14"/>
  <c r="I76" i="14"/>
  <c r="K76" i="14"/>
  <c r="M76" i="14"/>
  <c r="O76" i="14"/>
  <c r="Q76" i="14"/>
  <c r="U76" i="14"/>
  <c r="G77" i="14"/>
  <c r="I77" i="14"/>
  <c r="K77" i="14"/>
  <c r="M77" i="14"/>
  <c r="O77" i="14"/>
  <c r="O72" i="14" s="1"/>
  <c r="Q77" i="14"/>
  <c r="U77" i="14"/>
  <c r="G78" i="14"/>
  <c r="I78" i="14"/>
  <c r="K78" i="14"/>
  <c r="M78" i="14"/>
  <c r="O78" i="14"/>
  <c r="Q78" i="14"/>
  <c r="Q72" i="14" s="1"/>
  <c r="U78" i="14"/>
  <c r="G79" i="14"/>
  <c r="I79" i="14"/>
  <c r="K79" i="14"/>
  <c r="M79" i="14"/>
  <c r="O79" i="14"/>
  <c r="Q79" i="14"/>
  <c r="U79" i="14"/>
  <c r="U72" i="14" s="1"/>
  <c r="G80" i="14"/>
  <c r="I80" i="14"/>
  <c r="K80" i="14"/>
  <c r="M80" i="14"/>
  <c r="O80" i="14"/>
  <c r="Q80" i="14"/>
  <c r="U80" i="14"/>
  <c r="G81" i="14"/>
  <c r="M81" i="14" s="1"/>
  <c r="I81" i="14"/>
  <c r="K81" i="14"/>
  <c r="O81" i="14"/>
  <c r="Q81" i="14"/>
  <c r="U81" i="14"/>
  <c r="G82" i="14"/>
  <c r="M82" i="14" s="1"/>
  <c r="I82" i="14"/>
  <c r="K82" i="14"/>
  <c r="O82" i="14"/>
  <c r="Q82" i="14"/>
  <c r="U82" i="14"/>
  <c r="G83" i="14"/>
  <c r="M83" i="14" s="1"/>
  <c r="I83" i="14"/>
  <c r="K83" i="14"/>
  <c r="O83" i="14"/>
  <c r="Q83" i="14"/>
  <c r="U83" i="14"/>
  <c r="G84" i="14"/>
  <c r="I84" i="14"/>
  <c r="K84" i="14"/>
  <c r="M84" i="14"/>
  <c r="O84" i="14"/>
  <c r="Q84" i="14"/>
  <c r="U84" i="14"/>
  <c r="G85" i="14"/>
  <c r="I85" i="14"/>
  <c r="K85" i="14"/>
  <c r="M85" i="14"/>
  <c r="O85" i="14"/>
  <c r="Q85" i="14"/>
  <c r="U85" i="14"/>
  <c r="G86" i="14"/>
  <c r="I86" i="14"/>
  <c r="K86" i="14"/>
  <c r="M86" i="14"/>
  <c r="O86" i="14"/>
  <c r="Q86" i="14"/>
  <c r="U86" i="14"/>
  <c r="G87" i="14"/>
  <c r="I87" i="14"/>
  <c r="K87" i="14"/>
  <c r="M87" i="14"/>
  <c r="O87" i="14"/>
  <c r="Q87" i="14"/>
  <c r="U87" i="14"/>
  <c r="G88" i="14"/>
  <c r="I88" i="14"/>
  <c r="K88" i="14"/>
  <c r="M88" i="14"/>
  <c r="O88" i="14"/>
  <c r="Q88" i="14"/>
  <c r="U88" i="14"/>
  <c r="G89" i="14"/>
  <c r="M89" i="14" s="1"/>
  <c r="I89" i="14"/>
  <c r="K89" i="14"/>
  <c r="O89" i="14"/>
  <c r="Q89" i="14"/>
  <c r="U89" i="14"/>
  <c r="G90" i="14"/>
  <c r="M90" i="14" s="1"/>
  <c r="I90" i="14"/>
  <c r="K90" i="14"/>
  <c r="O90" i="14"/>
  <c r="Q90" i="14"/>
  <c r="U90" i="14"/>
  <c r="G91" i="14"/>
  <c r="M91" i="14" s="1"/>
  <c r="I91" i="14"/>
  <c r="K91" i="14"/>
  <c r="O91" i="14"/>
  <c r="Q91" i="14"/>
  <c r="U91" i="14"/>
  <c r="G92" i="14"/>
  <c r="I92" i="14"/>
  <c r="K92" i="14"/>
  <c r="M92" i="14"/>
  <c r="O92" i="14"/>
  <c r="Q92" i="14"/>
  <c r="U92" i="14"/>
  <c r="G93" i="14"/>
  <c r="I93" i="14"/>
  <c r="K93" i="14"/>
  <c r="M93" i="14"/>
  <c r="O93" i="14"/>
  <c r="Q93" i="14"/>
  <c r="U93" i="14"/>
  <c r="G94" i="14"/>
  <c r="I94" i="14"/>
  <c r="K94" i="14"/>
  <c r="M94" i="14"/>
  <c r="O94" i="14"/>
  <c r="Q94" i="14"/>
  <c r="U94" i="14"/>
  <c r="G95" i="14"/>
  <c r="I95" i="14"/>
  <c r="K95" i="14"/>
  <c r="M95" i="14"/>
  <c r="O95" i="14"/>
  <c r="Q95" i="14"/>
  <c r="U95" i="14"/>
  <c r="G96" i="14"/>
  <c r="I96" i="14"/>
  <c r="K96" i="14"/>
  <c r="M96" i="14"/>
  <c r="O96" i="14"/>
  <c r="Q96" i="14"/>
  <c r="U96" i="14"/>
  <c r="G97" i="14"/>
  <c r="M97" i="14" s="1"/>
  <c r="I97" i="14"/>
  <c r="K97" i="14"/>
  <c r="O97" i="14"/>
  <c r="Q97" i="14"/>
  <c r="U97" i="14"/>
  <c r="G98" i="14"/>
  <c r="M98" i="14" s="1"/>
  <c r="I98" i="14"/>
  <c r="K98" i="14"/>
  <c r="O98" i="14"/>
  <c r="Q98" i="14"/>
  <c r="U98" i="14"/>
  <c r="G99" i="14"/>
  <c r="M99" i="14" s="1"/>
  <c r="I99" i="14"/>
  <c r="K99" i="14"/>
  <c r="O99" i="14"/>
  <c r="Q99" i="14"/>
  <c r="U99" i="14"/>
  <c r="G100" i="14"/>
  <c r="I100" i="14"/>
  <c r="K100" i="14"/>
  <c r="M100" i="14"/>
  <c r="O100" i="14"/>
  <c r="Q100" i="14"/>
  <c r="U100" i="14"/>
  <c r="G101" i="14"/>
  <c r="I101" i="14"/>
  <c r="K101" i="14"/>
  <c r="M101" i="14"/>
  <c r="O101" i="14"/>
  <c r="Q101" i="14"/>
  <c r="U101" i="14"/>
  <c r="G102" i="14"/>
  <c r="I102" i="14"/>
  <c r="K102" i="14"/>
  <c r="M102" i="14"/>
  <c r="O102" i="14"/>
  <c r="Q102" i="14"/>
  <c r="U102" i="14"/>
  <c r="G103" i="14"/>
  <c r="I103" i="14"/>
  <c r="K103" i="14"/>
  <c r="M103" i="14"/>
  <c r="O103" i="14"/>
  <c r="Q103" i="14"/>
  <c r="U103" i="14"/>
  <c r="G104" i="14"/>
  <c r="I104" i="14"/>
  <c r="K104" i="14"/>
  <c r="M104" i="14"/>
  <c r="O104" i="14"/>
  <c r="Q104" i="14"/>
  <c r="U104" i="14"/>
  <c r="G105" i="14"/>
  <c r="M105" i="14" s="1"/>
  <c r="I105" i="14"/>
  <c r="K105" i="14"/>
  <c r="O105" i="14"/>
  <c r="Q105" i="14"/>
  <c r="U105" i="14"/>
  <c r="G106" i="14"/>
  <c r="I106" i="14"/>
  <c r="Q106" i="14"/>
  <c r="U106" i="14"/>
  <c r="G107" i="14"/>
  <c r="M107" i="14" s="1"/>
  <c r="M106" i="14" s="1"/>
  <c r="I107" i="14"/>
  <c r="K107" i="14"/>
  <c r="K106" i="14" s="1"/>
  <c r="O107" i="14"/>
  <c r="O106" i="14" s="1"/>
  <c r="Q107" i="14"/>
  <c r="U107" i="14"/>
  <c r="G108" i="14"/>
  <c r="I108" i="14"/>
  <c r="K108" i="14"/>
  <c r="M108" i="14"/>
  <c r="O108" i="14"/>
  <c r="Q108" i="14"/>
  <c r="U108" i="14"/>
  <c r="G109" i="14"/>
  <c r="I109" i="14"/>
  <c r="K109" i="14"/>
  <c r="M109" i="14"/>
  <c r="O109" i="14"/>
  <c r="G110" i="14"/>
  <c r="I110" i="14"/>
  <c r="K110" i="14"/>
  <c r="M110" i="14"/>
  <c r="O110" i="14"/>
  <c r="Q110" i="14"/>
  <c r="Q109" i="14" s="1"/>
  <c r="U110" i="14"/>
  <c r="U109" i="14" s="1"/>
  <c r="G111" i="14"/>
  <c r="I111" i="14"/>
  <c r="K111" i="14"/>
  <c r="M111" i="14"/>
  <c r="O111" i="14"/>
  <c r="Q111" i="14"/>
  <c r="U111" i="14"/>
  <c r="O112" i="14"/>
  <c r="Q112" i="14"/>
  <c r="U112" i="14"/>
  <c r="G113" i="14"/>
  <c r="G112" i="14" s="1"/>
  <c r="I57" i="13" s="1"/>
  <c r="I19" i="13" s="1"/>
  <c r="I113" i="14"/>
  <c r="I112" i="14" s="1"/>
  <c r="K113" i="14"/>
  <c r="K112" i="14" s="1"/>
  <c r="O113" i="14"/>
  <c r="Q113" i="14"/>
  <c r="U113" i="14"/>
  <c r="G114" i="14"/>
  <c r="M114" i="14" s="1"/>
  <c r="I114" i="14"/>
  <c r="K114" i="14"/>
  <c r="O114" i="14"/>
  <c r="Q114" i="14"/>
  <c r="U114" i="14"/>
  <c r="AC116" i="14"/>
  <c r="F39" i="13" s="1"/>
  <c r="I18" i="13"/>
  <c r="I20" i="13"/>
  <c r="J23" i="13"/>
  <c r="E24" i="13"/>
  <c r="J24" i="13"/>
  <c r="J25" i="13"/>
  <c r="E26" i="13"/>
  <c r="J26" i="13"/>
  <c r="G27" i="13"/>
  <c r="J27" i="13"/>
  <c r="J28" i="13"/>
  <c r="F38" i="13"/>
  <c r="G38" i="13"/>
  <c r="I48" i="13"/>
  <c r="I49" i="13"/>
  <c r="I55" i="13"/>
  <c r="I56" i="13"/>
  <c r="AD116" i="14" l="1"/>
  <c r="G39" i="13" s="1"/>
  <c r="G40" i="13" s="1"/>
  <c r="G25" i="13" s="1"/>
  <c r="G26" i="13" s="1"/>
  <c r="G24" i="15"/>
  <c r="G29" i="15"/>
  <c r="I47" i="13"/>
  <c r="I16" i="13" s="1"/>
  <c r="G116" i="14"/>
  <c r="M113" i="14"/>
  <c r="M112" i="14" s="1"/>
  <c r="M73" i="14"/>
  <c r="M72" i="14" s="1"/>
  <c r="M49" i="14"/>
  <c r="M48" i="14" s="1"/>
  <c r="M25" i="14"/>
  <c r="M23" i="14" s="1"/>
  <c r="M9" i="14"/>
  <c r="M8" i="14" s="1"/>
  <c r="F40" i="13"/>
  <c r="I17" i="13"/>
  <c r="H39" i="13" l="1"/>
  <c r="I21" i="13"/>
  <c r="I17" i="20" s="1"/>
  <c r="G28" i="13"/>
  <c r="G23" i="13"/>
  <c r="I58" i="13"/>
  <c r="AC89" i="12"/>
  <c r="G9" i="12"/>
  <c r="G8" i="12" s="1"/>
  <c r="I47" i="1" s="1"/>
  <c r="I9" i="12"/>
  <c r="K9" i="12"/>
  <c r="O9" i="12"/>
  <c r="O8" i="12" s="1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48" i="1" s="1"/>
  <c r="G13" i="12"/>
  <c r="I13" i="12"/>
  <c r="I12" i="12" s="1"/>
  <c r="K13" i="12"/>
  <c r="M13" i="12"/>
  <c r="M12" i="12" s="1"/>
  <c r="O13" i="12"/>
  <c r="Q13" i="12"/>
  <c r="U13" i="12"/>
  <c r="G14" i="12"/>
  <c r="M14" i="12" s="1"/>
  <c r="I14" i="12"/>
  <c r="K14" i="12"/>
  <c r="K12" i="12" s="1"/>
  <c r="O14" i="12"/>
  <c r="Q14" i="12"/>
  <c r="U14" i="12"/>
  <c r="U12" i="12" s="1"/>
  <c r="Q15" i="12"/>
  <c r="G16" i="12"/>
  <c r="M16" i="12" s="1"/>
  <c r="I16" i="12"/>
  <c r="I15" i="12" s="1"/>
  <c r="K16" i="12"/>
  <c r="K15" i="12" s="1"/>
  <c r="O16" i="12"/>
  <c r="O15" i="12" s="1"/>
  <c r="Q16" i="12"/>
  <c r="U16" i="12"/>
  <c r="U15" i="12" s="1"/>
  <c r="G17" i="12"/>
  <c r="M17" i="12" s="1"/>
  <c r="I17" i="12"/>
  <c r="K17" i="12"/>
  <c r="O17" i="12"/>
  <c r="Q17" i="12"/>
  <c r="U17" i="12"/>
  <c r="I18" i="12"/>
  <c r="G19" i="12"/>
  <c r="M19" i="12" s="1"/>
  <c r="I19" i="12"/>
  <c r="K19" i="12"/>
  <c r="O19" i="12"/>
  <c r="Q19" i="12"/>
  <c r="Q18" i="12" s="1"/>
  <c r="U19" i="12"/>
  <c r="U18" i="12" s="1"/>
  <c r="G20" i="12"/>
  <c r="I20" i="12"/>
  <c r="K20" i="12"/>
  <c r="M20" i="12"/>
  <c r="O20" i="12"/>
  <c r="Q20" i="12"/>
  <c r="U20" i="12"/>
  <c r="G21" i="12"/>
  <c r="G18" i="12" s="1"/>
  <c r="I50" i="1" s="1"/>
  <c r="I21" i="12"/>
  <c r="K21" i="12"/>
  <c r="O21" i="12"/>
  <c r="O18" i="12" s="1"/>
  <c r="Q21" i="12"/>
  <c r="U21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I69" i="12"/>
  <c r="G70" i="12"/>
  <c r="I70" i="12"/>
  <c r="K70" i="12"/>
  <c r="K69" i="12" s="1"/>
  <c r="M70" i="12"/>
  <c r="M69" i="12" s="1"/>
  <c r="O70" i="12"/>
  <c r="O69" i="12" s="1"/>
  <c r="Q70" i="12"/>
  <c r="U70" i="12"/>
  <c r="G71" i="12"/>
  <c r="I71" i="12"/>
  <c r="K71" i="12"/>
  <c r="M71" i="12"/>
  <c r="O71" i="12"/>
  <c r="Q71" i="12"/>
  <c r="U71" i="12"/>
  <c r="G72" i="12"/>
  <c r="G69" i="12" s="1"/>
  <c r="I53" i="1" s="1"/>
  <c r="I72" i="12"/>
  <c r="K72" i="12"/>
  <c r="M72" i="12"/>
  <c r="O72" i="12"/>
  <c r="Q72" i="12"/>
  <c r="U72" i="12"/>
  <c r="G74" i="12"/>
  <c r="M74" i="12" s="1"/>
  <c r="M73" i="12" s="1"/>
  <c r="I74" i="12"/>
  <c r="I73" i="12" s="1"/>
  <c r="K74" i="12"/>
  <c r="O74" i="12"/>
  <c r="O73" i="12" s="1"/>
  <c r="Q74" i="12"/>
  <c r="Q73" i="12" s="1"/>
  <c r="U74" i="12"/>
  <c r="U73" i="12" s="1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56" i="1" s="1"/>
  <c r="I19" i="1" s="1"/>
  <c r="I85" i="12"/>
  <c r="K85" i="12"/>
  <c r="G86" i="12"/>
  <c r="I86" i="12"/>
  <c r="K86" i="12"/>
  <c r="M86" i="12"/>
  <c r="M85" i="12" s="1"/>
  <c r="O86" i="12"/>
  <c r="O85" i="12" s="1"/>
  <c r="Q86" i="12"/>
  <c r="U86" i="12"/>
  <c r="G87" i="12"/>
  <c r="I87" i="12"/>
  <c r="K87" i="12"/>
  <c r="M87" i="12"/>
  <c r="O87" i="12"/>
  <c r="Q87" i="12"/>
  <c r="U87" i="12"/>
  <c r="U85" i="12" s="1"/>
  <c r="I20" i="1"/>
  <c r="G27" i="1"/>
  <c r="J28" i="1"/>
  <c r="J26" i="1"/>
  <c r="G38" i="1"/>
  <c r="F38" i="1"/>
  <c r="J23" i="1"/>
  <c r="J24" i="1"/>
  <c r="J25" i="1"/>
  <c r="J27" i="1"/>
  <c r="E24" i="1"/>
  <c r="E26" i="1"/>
  <c r="H40" i="13" l="1"/>
  <c r="I39" i="13"/>
  <c r="I40" i="13" s="1"/>
  <c r="J39" i="13" s="1"/>
  <c r="J40" i="13" s="1"/>
  <c r="F39" i="1"/>
  <c r="F40" i="1" s="1"/>
  <c r="G23" i="1" s="1"/>
  <c r="F39" i="20"/>
  <c r="G24" i="13"/>
  <c r="G29" i="13"/>
  <c r="Q76" i="12"/>
  <c r="K76" i="12"/>
  <c r="U22" i="12"/>
  <c r="K18" i="12"/>
  <c r="I22" i="12"/>
  <c r="Q12" i="12"/>
  <c r="AD89" i="12"/>
  <c r="G73" i="12"/>
  <c r="I54" i="1" s="1"/>
  <c r="U69" i="12"/>
  <c r="Q69" i="12"/>
  <c r="K22" i="12"/>
  <c r="M21" i="12"/>
  <c r="M18" i="12"/>
  <c r="O12" i="12"/>
  <c r="Q85" i="12"/>
  <c r="K34" i="12"/>
  <c r="Q22" i="12"/>
  <c r="O22" i="12"/>
  <c r="U34" i="12"/>
  <c r="Q34" i="12"/>
  <c r="O34" i="12"/>
  <c r="M15" i="12"/>
  <c r="I8" i="12"/>
  <c r="I34" i="12"/>
  <c r="U76" i="12"/>
  <c r="O76" i="12"/>
  <c r="K73" i="12"/>
  <c r="I76" i="12"/>
  <c r="K8" i="12"/>
  <c r="M34" i="12"/>
  <c r="M76" i="12"/>
  <c r="M22" i="12"/>
  <c r="G22" i="12"/>
  <c r="I51" i="1" s="1"/>
  <c r="G15" i="12"/>
  <c r="I49" i="1" s="1"/>
  <c r="I16" i="1" s="1"/>
  <c r="G34" i="12"/>
  <c r="I52" i="1" s="1"/>
  <c r="G76" i="12"/>
  <c r="I55" i="1" s="1"/>
  <c r="I18" i="1" s="1"/>
  <c r="M9" i="12"/>
  <c r="M8" i="12" s="1"/>
  <c r="G39" i="1" l="1"/>
  <c r="G40" i="1" s="1"/>
  <c r="G25" i="1" s="1"/>
  <c r="G26" i="1" s="1"/>
  <c r="G39" i="20"/>
  <c r="G40" i="20" s="1"/>
  <c r="H39" i="20"/>
  <c r="H40" i="20" s="1"/>
  <c r="F40" i="20"/>
  <c r="I39" i="20"/>
  <c r="I40" i="20" s="1"/>
  <c r="J39" i="20" s="1"/>
  <c r="J40" i="20" s="1"/>
  <c r="I57" i="1"/>
  <c r="G89" i="12"/>
  <c r="H39" i="1"/>
  <c r="H40" i="1" s="1"/>
  <c r="G28" i="1"/>
  <c r="I17" i="1"/>
  <c r="I21" i="1" s="1"/>
  <c r="I16" i="20" s="1"/>
  <c r="I21" i="20" s="1"/>
  <c r="G25" i="20" s="1"/>
  <c r="G24" i="1"/>
  <c r="G29" i="1" s="1"/>
  <c r="G26" i="20" l="1"/>
  <c r="G28" i="20"/>
  <c r="G23" i="20"/>
  <c r="G24" i="20" s="1"/>
  <c r="G29" i="20" s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5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<sst xmlns="http://schemas.openxmlformats.org/spreadsheetml/2006/main" count="2307" uniqueCount="479">
  <si>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</si>
  <si>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</si>
  <si>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</si>
  <si>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</si>
  <si>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</si>
  <si>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</si>
  <si>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</si>
  <si>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</si>
  <si>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</si>
  <si>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</si>
  <si>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</si>
  <si>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</si>
  <si>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</si>
  <si>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</si>
  <si>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</si>
  <si>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</si>
  <si>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</si>
  <si>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</si>
  <si>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</si>
  <si>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</si>
  <si>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</si>
  <si>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</si>
  <si>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</si>
  <si>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</si>
  <si>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</si>
  <si>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</si>
  <si>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</si>
  <si>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</si>
  <si>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</si>
  <si>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</si>
  <si>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</si>
  <si>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</si>
  <si>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</si>
  <si>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</si>
  <si>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</si>
  <si>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</si>
  <si>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</si>
  <si>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</si>
  <si>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</si>
  <si>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</si>
  <si>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</si>
  <si>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1. ETAPA - B+C VODOVOD</t>
  </si>
  <si>
    <t>Rozpočet:</t>
  </si>
  <si>
    <t>Misto</t>
  </si>
  <si>
    <t xml:space="preserve"> REKONSTRUKCE HYG. ZAŘÍZENÍ, MĚÚ HODONÍN, NÁR.TŘÍDA 373/25                 </t>
  </si>
  <si>
    <t>MĚSTO HODONÍN</t>
  </si>
  <si>
    <t xml:space="preserve">MASARYKOVO NÁMĚSTÍ 53/1 </t>
  </si>
  <si>
    <t>HODONÍN</t>
  </si>
  <si>
    <t>695 35</t>
  </si>
  <si>
    <t>STANISLAV JAVORA,ING.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</si>
  <si>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</si>
  <si>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</si>
  <si>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</si>
  <si>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</si>
  <si>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</si>
  <si>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</si>
  <si>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</si>
  <si>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4</t>
  </si>
  <si>
    <t>Vodorovné konstrukce</t>
  </si>
  <si>
    <t>90</t>
  </si>
  <si>
    <t>Přípočty</t>
  </si>
  <si>
    <t>95</t>
  </si>
  <si>
    <t>Dokončovací kce na pozem.stav.</t>
  </si>
  <si>
    <t>97</t>
  </si>
  <si>
    <t>Prorážení otvorů</t>
  </si>
  <si>
    <t>713</t>
  </si>
  <si>
    <t>Izolace tepelné</t>
  </si>
  <si>
    <t>722</t>
  </si>
  <si>
    <t>Vnitřní vodovod</t>
  </si>
  <si>
    <t>767</t>
  </si>
  <si>
    <t>Konstrukce zámečnické</t>
  </si>
  <si>
    <t>783</t>
  </si>
  <si>
    <t>Nátěry a 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</si>
  <si>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</si>
  <si>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</si>
  <si>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</si>
  <si>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</si>
  <si>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</si>
  <si>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</si>
  <si>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</si>
  <si>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</si>
  <si>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</si>
  <si>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</si>
  <si>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</si>
  <si>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</si>
  <si>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</si>
  <si>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</si>
  <si>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</si>
  <si>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</si>
  <si>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</si>
  <si>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</si>
  <si>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</si>
  <si>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</si>
  <si>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</si>
  <si>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</si>
  <si>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</si>
  <si>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</si>
  <si>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</si>
  <si>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</si>
  <si>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</si>
  <si>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</si>
  <si>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</si>
  <si>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</si>
  <si>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</si>
  <si>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611401111RT2</t>
  </si>
  <si>
    <t>Oprava omítky o ploše do 0,09 m2, stěny/stropy vápennou štukovou omítkou</t>
  </si>
  <si>
    <t>kus</t>
  </si>
  <si>
    <t>POL1_0</t>
  </si>
  <si>
    <t>310235241R00</t>
  </si>
  <si>
    <t>Zazdívka otvorů pl.0,0225 m2 cihlami, tl.zdi 30 cm</t>
  </si>
  <si>
    <t>999281108R00</t>
  </si>
  <si>
    <t>Přesun hmot pro opravy a údržbu do výšky 12 m</t>
  </si>
  <si>
    <t>t</t>
  </si>
  <si>
    <t>900      R02</t>
  </si>
  <si>
    <t>HZS v tarifní třídě 5, 22x uzavř. vody, vypuštění , obhlídka  starého stavu</t>
  </si>
  <si>
    <t>h</t>
  </si>
  <si>
    <t>900      R25</t>
  </si>
  <si>
    <t>HZS - spolupráce při úpravě elektroinstalace, elektromontér v tarifní třídě 8</t>
  </si>
  <si>
    <t>952902110R00</t>
  </si>
  <si>
    <t>Čištění zametáním v místnostech a chodbách</t>
  </si>
  <si>
    <t>m2</t>
  </si>
  <si>
    <t>HZS v tarifní třídě , zajištění nábytku a vybavení místností</t>
  </si>
  <si>
    <t>970051130R00</t>
  </si>
  <si>
    <t>Vrtání jádrové do ŽB do D 100 mm</t>
  </si>
  <si>
    <t>m</t>
  </si>
  <si>
    <t>970031080R00</t>
  </si>
  <si>
    <t>Vrtání jádrové do zdiva cihelného do D 80 mm</t>
  </si>
  <si>
    <t>979100012RA0</t>
  </si>
  <si>
    <t>Odvoz suti a vyb.hmot do 10 km, vnitrost. 25 m, skládka</t>
  </si>
  <si>
    <t>POL2_0</t>
  </si>
  <si>
    <t>713400843R00</t>
  </si>
  <si>
    <t>Odstranění izolace vláknité bez konstr. bez úpravy, 192 bm</t>
  </si>
  <si>
    <t>979081111R00</t>
  </si>
  <si>
    <t>Odvoz suti a vybour. hmot na skládku do 5 km, uložení</t>
  </si>
  <si>
    <t>979990144R00</t>
  </si>
  <si>
    <t>Poplatek za skládku suti - minerální vata</t>
  </si>
  <si>
    <t>713461121R00</t>
  </si>
  <si>
    <t>Izolace skružemi 9-25mm., 1vrstvá</t>
  </si>
  <si>
    <t>katalog</t>
  </si>
  <si>
    <t>skruže PPE tl.9mm, do D 50mm, 49,5bm</t>
  </si>
  <si>
    <t>skruže PPE tl.20mm , do D 90mm, 140,5bm</t>
  </si>
  <si>
    <t>skruže PPE tl.25mm, do D 65mm, 67,5bm</t>
  </si>
  <si>
    <t>skruže PPE tl.20+20mm, D 90mm, 47bm</t>
  </si>
  <si>
    <t>713492434R00</t>
  </si>
  <si>
    <t>Příplatek za skruže s Al nebo Pe fólií</t>
  </si>
  <si>
    <t>713571112RT2</t>
  </si>
  <si>
    <t>Požárně ochranná manžeta hl. 60 mm, EI 90, D 63 mm, předávací stanice</t>
  </si>
  <si>
    <t>998713101R00</t>
  </si>
  <si>
    <t>Přesun hmot pro izolace tepelné, výšky do 6 m</t>
  </si>
  <si>
    <t>722130803R00</t>
  </si>
  <si>
    <t>Demontáž potrubí ocelových závitových do DN 50</t>
  </si>
  <si>
    <t>722130805R00</t>
  </si>
  <si>
    <t>Demontáž potrubí ocelových závitových DN 80</t>
  </si>
  <si>
    <t>722290822R00</t>
  </si>
  <si>
    <t>Přesun vybouraných hmot - vodovody, H 6m</t>
  </si>
  <si>
    <t>Odvoz  vyb.hmot do 10 km, vnitrost. 25 m, skládka</t>
  </si>
  <si>
    <t>722130916R00</t>
  </si>
  <si>
    <t>Oprava-přeřezání ocelové trubky do DN 50</t>
  </si>
  <si>
    <t>722130919R00</t>
  </si>
  <si>
    <t>Oprava-přeřezání ocelové trubky do DN 100</t>
  </si>
  <si>
    <t>722131934R00</t>
  </si>
  <si>
    <t>Oprava-propojení dosavad. potrubí závit. do DN 32</t>
  </si>
  <si>
    <t>722131938R00</t>
  </si>
  <si>
    <t>Oprava-propojení dosavadního potrubí závit. DN 80</t>
  </si>
  <si>
    <t>722131936R00</t>
  </si>
  <si>
    <t>Oprava-propojení dosavadního potrubí závit. DN 50</t>
  </si>
  <si>
    <t>722178711R00</t>
  </si>
  <si>
    <t>Potrubí vícevrstvé PP-RCT, D 20x2,8 mm, SDR7,4, PN22</t>
  </si>
  <si>
    <t>722178712R00</t>
  </si>
  <si>
    <t>Potrubí vícevrstvé PP-RCT , D 25x3,5 mm, SDR7,4, PN22</t>
  </si>
  <si>
    <t>722178713R00</t>
  </si>
  <si>
    <t>Potrubí vícevrstvé PP-RCT, D 32x4,4 mm, SDR7,4, PN22</t>
  </si>
  <si>
    <t>722178714R00</t>
  </si>
  <si>
    <t>Potrubí vícevrstvé PP-RCT, D 40x5,5 mm, SDR7,4, PN22</t>
  </si>
  <si>
    <t>722178715R00</t>
  </si>
  <si>
    <t>Potrubí vícevrstvé PP-RCT, D 50x6,9 mm, SDR7,4, PN22</t>
  </si>
  <si>
    <t>722178716R00</t>
  </si>
  <si>
    <t>Potrubí vícevrstvé PP-RCT, D 63x8,6 mm, SDR7,4, PN22</t>
  </si>
  <si>
    <t>722130238R00</t>
  </si>
  <si>
    <t>Potrubí z trub.závit.pozink.,DN 65-80, pitná voda</t>
  </si>
  <si>
    <t>722151114R00</t>
  </si>
  <si>
    <t>Potrubí nerez 1.4401 GM D 22 x 1,2 mm, provizorium pro C3</t>
  </si>
  <si>
    <t>722151115R00</t>
  </si>
  <si>
    <t>Potrubí nerez 1.4401 GM D 28 x 1,2 mm</t>
  </si>
  <si>
    <t>722151116R00</t>
  </si>
  <si>
    <t>Potrubí nerez 1.4401 GM D 35 x 1,5 mm</t>
  </si>
  <si>
    <t>722151117R00</t>
  </si>
  <si>
    <t>Potrubí nerez 1.4401 GM D 42 x 1,5 mm</t>
  </si>
  <si>
    <t>722151118R00</t>
  </si>
  <si>
    <t>Potrubí nerez 1.4401 GM D 54 x 1,5 mm</t>
  </si>
  <si>
    <t>722151119R00</t>
  </si>
  <si>
    <t>Potrubí nerez 1.4401 GM D 76 x 2,0 mm, propoj vodoměru</t>
  </si>
  <si>
    <t>722235111R00</t>
  </si>
  <si>
    <t>Kohout kulový, vnitř.-vnitř.z. PERF DN 15</t>
  </si>
  <si>
    <t>722235112R00</t>
  </si>
  <si>
    <t>Kohout kulový, vnitř.-vnitř.z. PERF DN 20</t>
  </si>
  <si>
    <t>722235113R00</t>
  </si>
  <si>
    <t>Kohout kulový, vnitř.-vnitř.z. PERF DN 25</t>
  </si>
  <si>
    <t>722235114R00</t>
  </si>
  <si>
    <t>Kohout kulový, vnitř.-vnitř.z. PERF DN 32</t>
  </si>
  <si>
    <t>722235115R00</t>
  </si>
  <si>
    <t>Kohout kulový, vnitř.-vnitř.z. PERF DN 40</t>
  </si>
  <si>
    <t>722235116R00</t>
  </si>
  <si>
    <t>Kohout kulový, vnitř.-vnitř.z. PERF DN 50</t>
  </si>
  <si>
    <t>Kulový uzávěr regulační KUR 20, PN10, 150°C</t>
  </si>
  <si>
    <t>734291113R00</t>
  </si>
  <si>
    <t>Kohouty plnící a vypouštěcí G 1/2, PN10</t>
  </si>
  <si>
    <t>722280106R00</t>
  </si>
  <si>
    <t>Tlaková zkouška vodovodního potrubí do DN 80</t>
  </si>
  <si>
    <t>722290234R00</t>
  </si>
  <si>
    <t>Proplach a dezinfekce vodovod.potrubí do DN 80</t>
  </si>
  <si>
    <t>Odběr vzorku, základní rozbor pitné vody, protokol</t>
  </si>
  <si>
    <t>ks</t>
  </si>
  <si>
    <t>998722102R00</t>
  </si>
  <si>
    <t>Přesun hmot pro vnitřní vodovod, výšky do 12 m</t>
  </si>
  <si>
    <t>767996801R00</t>
  </si>
  <si>
    <t>Demontáž atypických ocelových konstr. do 50 kg</t>
  </si>
  <si>
    <t>kg</t>
  </si>
  <si>
    <t>767995102R00</t>
  </si>
  <si>
    <t>D+M konzol a závěsů, objímek, vodovod</t>
  </si>
  <si>
    <t>998767102R00</t>
  </si>
  <si>
    <t>Přesun hmot pro zámečnické konstr., výšky do 12 m</t>
  </si>
  <si>
    <t>783222100R00</t>
  </si>
  <si>
    <t>Nátěr syntetický kovových konstrukcí dvojnásobný</t>
  </si>
  <si>
    <t>784452931R00</t>
  </si>
  <si>
    <t>Oprava,směs tekut.2x, 1bar+strop, obrus míst. 3,8m</t>
  </si>
  <si>
    <t>210220003RT1</t>
  </si>
  <si>
    <t>Vedení uzemňovací na povrchu Cu do 50 mm2, včetně dodávky drátu Cu 6 mm2</t>
  </si>
  <si>
    <t>nabídka</t>
  </si>
  <si>
    <t xml:space="preserve">Demontáž žárovkových a zářiv. svítidel, bez náhrady </t>
  </si>
  <si>
    <t>Demontáž žárovkových a zářiv. svítidel, zpětná montáž</t>
  </si>
  <si>
    <t>Demontáž instal. krabic malých/velkých, D+M nových krabic, zapojení</t>
  </si>
  <si>
    <t>Dodávka+montáž svítidel, LED do 15W</t>
  </si>
  <si>
    <t>Dodávka+montáž kabelu CYKY, pod omítku</t>
  </si>
  <si>
    <t>Drobný instalační materiál, svorky, hmoždinky, sádra</t>
  </si>
  <si>
    <t>kpl</t>
  </si>
  <si>
    <t>Sekání drážek, odvoz suti, hrubé vyspravení</t>
  </si>
  <si>
    <t>005121020R</t>
  </si>
  <si>
    <t>Zřízení, provoz a demontáž zařízení staveniště 2%</t>
  </si>
  <si>
    <t>Soubor</t>
  </si>
  <si>
    <t>005241010R</t>
  </si>
  <si>
    <t>Dokumentace skutečného provedení 0,5%</t>
  </si>
  <si>
    <t/>
  </si>
  <si>
    <t>SUM</t>
  </si>
  <si>
    <t>POPUZIV</t>
  </si>
  <si>
    <t>END</t>
  </si>
  <si>
    <t>Zařizovací předměty</t>
  </si>
  <si>
    <t>725</t>
  </si>
  <si>
    <t>Vnitřní kanalizace</t>
  </si>
  <si>
    <t>721</t>
  </si>
  <si>
    <t>Bourání a prorážení otvorů</t>
  </si>
  <si>
    <t>Svislé a kompletní konstrukce</t>
  </si>
  <si>
    <t>3</t>
  </si>
  <si>
    <t xml:space="preserve"> 1. ETAPA - A2  ZDRAVOTECHNIKA       </t>
  </si>
  <si>
    <t xml:space="preserve"> REKONSTRUKCE HYG. ZAŘÍZENÍ, MĚÚ HODONÍN, NÁR.TŘÍDA 373/25</t>
  </si>
  <si>
    <t>Dokumentace skutečného provedení  0,5%</t>
  </si>
  <si>
    <t xml:space="preserve">Provoz zařízení staveniště 2% </t>
  </si>
  <si>
    <t>Přesun hmot pro zámečnické konstr., výšky do 6 m</t>
  </si>
  <si>
    <t>998767101R00</t>
  </si>
  <si>
    <t>D+M konzol a závěsů, objímek</t>
  </si>
  <si>
    <t>Přesun hmot pro zařizovací předměty, výšky do 12 m, mont+demont</t>
  </si>
  <si>
    <t>998725102R00</t>
  </si>
  <si>
    <t>soubor</t>
  </si>
  <si>
    <t>Zrcadlo na desce, 600x600/20mm, mont.mat</t>
  </si>
  <si>
    <t>Montáž  koupelnových doplňků ,  madel, zrcadel, osoušečů  ap vrtáním</t>
  </si>
  <si>
    <t>725299101R00</t>
  </si>
  <si>
    <t>WC štětka s krytem, nerez, nástěnná, D90/400mm</t>
  </si>
  <si>
    <t>dávkovač mýdla nástěnný 2dm3, nerez, zaoblené hrany, 100x100x290mm</t>
  </si>
  <si>
    <t>zásobník hyg. sáčků,  nerez, 95/30/135mm, mont.mat.</t>
  </si>
  <si>
    <t>zásobník toal. papíru  nerez, zaobl. hrany, 350/130/260mm</t>
  </si>
  <si>
    <t>zásobník sklád. pap. ručníků nerez, zaoblené hrany, 320/100/470mm</t>
  </si>
  <si>
    <t>koš dámský nástěnný 3,7dm3, nerez, plast. nádoba, 200/165/235mm</t>
  </si>
  <si>
    <t>drátěný koš nástěnný  22 l , otevřený, nerez, plast. pytel, 350/250/500mm</t>
  </si>
  <si>
    <t>Montáž drobných koupelnových doplňků ,  mýdelníků, držáků, háčků  ap vrtáním</t>
  </si>
  <si>
    <t>Ohřívač elek. zásob. závěsný 45dm3,330/550/850mm, 2x DN20, 2,2kW, 230V, šablona, závěs,SMART</t>
  </si>
  <si>
    <t>725534222R00</t>
  </si>
  <si>
    <t>Montáž elektr.ohřívačů, do 150 l</t>
  </si>
  <si>
    <t>725539103R00</t>
  </si>
  <si>
    <t>Zápachová uzávěra podomítková D20/D50, suchá pro klimatizaci, plast</t>
  </si>
  <si>
    <t>721225202R00</t>
  </si>
  <si>
    <t>Zápachová uzávěra D32, suchá pro poj.ventil, plast</t>
  </si>
  <si>
    <t>Sifon dřezový jednoduchý, D 50 mm, 6/4", vč. nerez odtok. ventilu nerez pro gastro</t>
  </si>
  <si>
    <t>725860202R00</t>
  </si>
  <si>
    <t>D+M  baterie  dřezové stojánkové pro gastro, včetně  hadiček a roh.kohoutů, otočné rameno 300mm</t>
  </si>
  <si>
    <t>725829301RT2</t>
  </si>
  <si>
    <t>tlačítko splach.dvoupolohové v rámu, chrom, 250/160mm</t>
  </si>
  <si>
    <t>závěsný systém  s TIZ nádržkou  pro WC, v rámu 500/800mm do nosné stěny,hl.125mm, roh.koh.</t>
  </si>
  <si>
    <t>Montáž předstěnových systémů do sádrokartonu, nebo pro zazdění a tlačítka</t>
  </si>
  <si>
    <t>725119402R00</t>
  </si>
  <si>
    <t xml:space="preserve">Klozet závěs., hlub. splach., bílý, 360/530/345mm,  sedátko s nerez úchyty, zpomalené, mont. mat </t>
  </si>
  <si>
    <t>Dopojení odpadu 110, manžeta</t>
  </si>
  <si>
    <t>725860109R00</t>
  </si>
  <si>
    <t>Montáž klozetu závěsného a sedátka</t>
  </si>
  <si>
    <t>725119306R00</t>
  </si>
  <si>
    <t>bat. páková  umyv. stojánková, oblá, chrom, rameno 115mm, 5.3l/min</t>
  </si>
  <si>
    <t>Odtok.ventil a sifon d32, chrom, 2x ventil roh. 3/8-1/2 chrom s hadičkami do 0.3m</t>
  </si>
  <si>
    <t>Umyvadlo na šrouby  55 x 40cm, bílé s otvorem</t>
  </si>
  <si>
    <t>Montáž umyvadel na šrouby do zdiva, bat.stoj., odtoku a sifonu, 2x roh.ventil a hadičky</t>
  </si>
  <si>
    <t>725219401R00</t>
  </si>
  <si>
    <t xml:space="preserve">Odpojení sifonu dřezů v kuchyňské sestavě </t>
  </si>
  <si>
    <t>725310823R00</t>
  </si>
  <si>
    <t>Přesun vybour.hmot, zařizovací předměty H 12 m</t>
  </si>
  <si>
    <t>725590812R00</t>
  </si>
  <si>
    <t>Demontáž baterie nástěnné do G 3/4</t>
  </si>
  <si>
    <t>725820801R00</t>
  </si>
  <si>
    <t xml:space="preserve">Demontáž umyvadel </t>
  </si>
  <si>
    <t>725210821R00</t>
  </si>
  <si>
    <t>Demontáž klozetů splachovacích a výlevek</t>
  </si>
  <si>
    <t>725110811R00</t>
  </si>
  <si>
    <t>Proplach a dezinfekce vodovod.potrubí DN 25</t>
  </si>
  <si>
    <t>Tlaková zkouška vodovodního potrubí do DN 25</t>
  </si>
  <si>
    <t>Dvířka v rámu 400x400mm, otvíravá, leštěná nerez, zámek + montáž</t>
  </si>
  <si>
    <t>Tlakoměr deformační 0-1,0 MPa, nátrubek</t>
  </si>
  <si>
    <t>734429101R00</t>
  </si>
  <si>
    <t>Kohout kul. DN20 se zpětnou kl.a vyp.,  PV 600kPa , poj. sestava G-501+AGS-01</t>
  </si>
  <si>
    <t>722235692R00</t>
  </si>
  <si>
    <t>Kohouty plnící a vypouštěcí G 1/2</t>
  </si>
  <si>
    <t>Šroubení  přímé nebo rohové, G 3/4, pitná voda</t>
  </si>
  <si>
    <t>734261224R00</t>
  </si>
  <si>
    <t>Nástěnka PP-R, D 25xG3/4</t>
  </si>
  <si>
    <t>722220112R00</t>
  </si>
  <si>
    <t>Nástěnka PP-R  D 20xG1/2</t>
  </si>
  <si>
    <t>722202213R00</t>
  </si>
  <si>
    <t>Vyvedení a upevnění výpustek DN 20-25</t>
  </si>
  <si>
    <t>722190402R00</t>
  </si>
  <si>
    <t>Vyvedení a upevnění výpustek DN 15-20</t>
  </si>
  <si>
    <t>722190401R00</t>
  </si>
  <si>
    <t>Potrubí plastové, D 32x3,6 mm, S4 / SDR 9, svařované</t>
  </si>
  <si>
    <t>Potrubí plastové, D 25x2,8 mm, S4 / SDR 9, svařované</t>
  </si>
  <si>
    <t>Potrubí plastové, D 20x2,3 mm, S4 / SDR 9, svařované</t>
  </si>
  <si>
    <t>Oprava potrubí,vsazení odbočky D 32-40, nebo prodloužení</t>
  </si>
  <si>
    <t>722131914R00</t>
  </si>
  <si>
    <t>Oprava-přeřezání trubky do DN 50, přípojka</t>
  </si>
  <si>
    <t>Přesun vybouraných hmot - vodovody, H 6 - 12 m</t>
  </si>
  <si>
    <t>Demontáž potrubí ocelových závitových a plastových, do DN32 vč. armatur a izolace do odpadu</t>
  </si>
  <si>
    <t>722130801R00</t>
  </si>
  <si>
    <t>Přesun hmot pro vnitřní kanalizaci, výšky do 12 m</t>
  </si>
  <si>
    <t>998721102R00</t>
  </si>
  <si>
    <t>Zkouška těsnosti kanalizace vodou DN 150, nebo kouřem</t>
  </si>
  <si>
    <t>721290111R00</t>
  </si>
  <si>
    <t>Potrubí HT odpadní a připojovací  D 110mm</t>
  </si>
  <si>
    <t>721176115R00</t>
  </si>
  <si>
    <t>Potrubí HT odpadní, D 75 mm</t>
  </si>
  <si>
    <t>721153208R00</t>
  </si>
  <si>
    <t>Potrubí HT připojovací, D 40-50  mm</t>
  </si>
  <si>
    <t>721153205R00</t>
  </si>
  <si>
    <t>Potrubí HT připojovací D 32mm</t>
  </si>
  <si>
    <t>721176101R00</t>
  </si>
  <si>
    <t>Dvířka 150x150 s rámem,leš.nerez, západky, rám do obkladu, D+M</t>
  </si>
  <si>
    <t>725980113R00</t>
  </si>
  <si>
    <t>Čisticí kus HT,pro odpadní svislé D 110 mm, nebo se zátkou</t>
  </si>
  <si>
    <t>721152218R00</t>
  </si>
  <si>
    <t>Vyvedení odpadních výpustek D 110</t>
  </si>
  <si>
    <t>721194109R00</t>
  </si>
  <si>
    <t>Vyvedení odpadních výpustek D 32-50</t>
  </si>
  <si>
    <t>721194105R00</t>
  </si>
  <si>
    <t>Oprava - propojení dosavad. potrubí PVC do D110</t>
  </si>
  <si>
    <t>721170967R00</t>
  </si>
  <si>
    <t>Odvoz  vyb.hmot do 10 km, vnitrost. 25 m,  skládka</t>
  </si>
  <si>
    <t>Přesun vybouraných hmot - kanalizace, H 6 - 12 m</t>
  </si>
  <si>
    <t>721290822R00</t>
  </si>
  <si>
    <t>Demontáž potrubí z PVC do D 110 mm</t>
  </si>
  <si>
    <t>721171808R00</t>
  </si>
  <si>
    <t>Požárně ochranná manžeta hl. 60mm, EI 90, D 110 mm</t>
  </si>
  <si>
    <t>713571115R00</t>
  </si>
  <si>
    <t>Požárně ochranná manžeta hl. 60 mm, EI 90, D 75 mm</t>
  </si>
  <si>
    <t>713571113R00</t>
  </si>
  <si>
    <t>Protipož. trubní ucpávka EI 120, do D 32 mm, stěna/strop</t>
  </si>
  <si>
    <t>713552111R00</t>
  </si>
  <si>
    <t>skruže PPE tl.20-25mm, Dv 20-40mm, 10bm</t>
  </si>
  <si>
    <t>skruže PPE tl.6-10mm, Dv 20-40mm, 17,5bm</t>
  </si>
  <si>
    <t>Izolace skružemi 10-20mm., 1vrstvá</t>
  </si>
  <si>
    <t>návlek PPEaku tl.5mm,do  D 50-110mm, 20,5bm</t>
  </si>
  <si>
    <t>Izolace zvuková 1vrstvá, kanalizace návlekem</t>
  </si>
  <si>
    <t>713411111R00</t>
  </si>
  <si>
    <t>Vysekání výklenků zeď cihel. MVC, pl. nad 0,25 m2</t>
  </si>
  <si>
    <t>973031151R00</t>
  </si>
  <si>
    <t>Vybourání otvorů strop prefa pl. 0,09 m2, tl.25 cm</t>
  </si>
  <si>
    <t>972011211R00</t>
  </si>
  <si>
    <t>Vybourání otv. a kapes zeď cihel. 0,0225 m2, tl. 15cm, MVC</t>
  </si>
  <si>
    <t>971033231R00</t>
  </si>
  <si>
    <t>Vysekání rýh ve zdi cihelné do 10 x 15 cm,V+K</t>
  </si>
  <si>
    <t>974031154R00</t>
  </si>
  <si>
    <t>Čištění zametáním v místnostech a chodbách, průběžné</t>
  </si>
  <si>
    <t xml:space="preserve">HZS v tarifní třídě 5, obhlídka, uzavření vody, vypuštění </t>
  </si>
  <si>
    <t>Doplnění zdiva drážek a hr.vyspravení podkladu,  po instalaci</t>
  </si>
  <si>
    <t>349234831R00</t>
  </si>
  <si>
    <t>úprava výklenku  pl.0.5 m2,hll. do 20 cm,  suchá malt. směs, ocel. překlad</t>
  </si>
  <si>
    <t>340238211RT2</t>
  </si>
  <si>
    <t>Oprava omítky kolem otvorů o ploše do 0,09 m2, vápennou štukovou omítkou</t>
  </si>
  <si>
    <t>Izolace proti vodě</t>
  </si>
  <si>
    <t>711</t>
  </si>
  <si>
    <t>Bourání konstrukcí</t>
  </si>
  <si>
    <t>96</t>
  </si>
  <si>
    <t>Základy,zvláštní zakládání</t>
  </si>
  <si>
    <t>2</t>
  </si>
  <si>
    <t>Zemní práce</t>
  </si>
  <si>
    <t>1</t>
  </si>
  <si>
    <t xml:space="preserve"> 1. ETAPA - B4  ZDRAVOTECHNIKA       </t>
  </si>
  <si>
    <t>Přesun hmot pro zámečnické konstr., výšky do 6 m, včetně vybouraných</t>
  </si>
  <si>
    <t>háček/dvojháček na oděvy,  nerez, 50/50/45mm,mont.mat.</t>
  </si>
  <si>
    <t>Sifon  jednoduchý, D 50 mm ,  pro myčku nádobí</t>
  </si>
  <si>
    <t>Ventil rohový, chrom,  G 1/2 vč. hadičky do 0,8m, pro myčku</t>
  </si>
  <si>
    <t>725810402R00</t>
  </si>
  <si>
    <t>Zástěna přímá 1000x2000mm, otevíravá P-L 600mm, tvrz.sklo 6-8mm, úchyt nerez, přísluš., D+M</t>
  </si>
  <si>
    <t>Nerez podl. žlab lem pod obklad, mělká ZU, DN50, dl.1000mm, příslušenství,  D+M</t>
  </si>
  <si>
    <t>Baterie termost.sprchová nástěn.2x15/150mm, ruční s držákem a hlavová sprcha, D+M</t>
  </si>
  <si>
    <t>725845811R00</t>
  </si>
  <si>
    <t>Umyvadlo na šrouby  60 x 45cm, bílé s otvorem</t>
  </si>
  <si>
    <t>Demontáž dřezů dvojitých na konzolách</t>
  </si>
  <si>
    <t>725320821R00</t>
  </si>
  <si>
    <t>Demontáž sprchových kabin bez výtokových armatur</t>
  </si>
  <si>
    <t>725240811R00</t>
  </si>
  <si>
    <t>Demontáž umyvadel a pisoárů</t>
  </si>
  <si>
    <t>Šroubení  přímé nebo rohové, G 1</t>
  </si>
  <si>
    <t>734261225R00</t>
  </si>
  <si>
    <t>Šroubení  přímé nebo rohové, G 1/2-3/4, pitná voda</t>
  </si>
  <si>
    <t>Oprava-přeřezání trubky do DN 50, do 1.np</t>
  </si>
  <si>
    <t>Potrubí KG svodné (ležaté)  D 125 x 3,2 mm</t>
  </si>
  <si>
    <t>721176223R00</t>
  </si>
  <si>
    <t>Oprava - vsazení odbočky DN 125, do potrubí kameninového</t>
  </si>
  <si>
    <t>721110906R00</t>
  </si>
  <si>
    <t>Oprava - propojení dosavadního potrubí DN 150, kamenina</t>
  </si>
  <si>
    <t>721110917R00</t>
  </si>
  <si>
    <t>skruže PPE tl.20-25mm, Dv 20-40mm, 16,5bm</t>
  </si>
  <si>
    <t>návlek PPEaku tl.5mm,do  D 50-125mm, 89bm</t>
  </si>
  <si>
    <t>Přesun hmot pro izolace proti vodě, výšky do 12 m</t>
  </si>
  <si>
    <t>998711102R00</t>
  </si>
  <si>
    <t>Izolace proti vlhkosti vodorovná, izolač.pás, tmel, oprava po vybourání</t>
  </si>
  <si>
    <t>711261111R00</t>
  </si>
  <si>
    <t>m3</t>
  </si>
  <si>
    <t>Bourání mazanin betonových tl. nad 10 cm, pl. 1 m2, ručně tl. mazaniny 15 - 20 cm, hydroizolace</t>
  </si>
  <si>
    <t>965042221RT2</t>
  </si>
  <si>
    <t>Oprava omítky kolem otvorů o ploše do 0,09 m2, vápennou štukovou omítkou, mimo sekci</t>
  </si>
  <si>
    <t>Základová deska z betonu C 16/20, nevyztužená</t>
  </si>
  <si>
    <t>273310030RA0</t>
  </si>
  <si>
    <t>Polštář pod základy ze štěrku, hutnění</t>
  </si>
  <si>
    <t>271100010RA0</t>
  </si>
  <si>
    <t>Zásyp  kolem jímky sypaninou, s dodáním recyklátu frakce 16 - 32 mm</t>
  </si>
  <si>
    <t>175101101RT2</t>
  </si>
  <si>
    <t>Obsyp potrubí bez prohození sypaniny, s dodáním štěrkopísku frakce 0 - 22 mm</t>
  </si>
  <si>
    <t>Poplatek za skládku zeminy 1- 4, 3,7m3</t>
  </si>
  <si>
    <t>199000005R00</t>
  </si>
  <si>
    <t>Vodorovné přemístění výkopku z hor.1-4 do 5000 m</t>
  </si>
  <si>
    <t>162601102R00</t>
  </si>
  <si>
    <t>Nakládání výkopku z hor.1 ÷ 4 - ručně</t>
  </si>
  <si>
    <t>167101201R00</t>
  </si>
  <si>
    <t>Vykopávka v uzavřených prostorách v hor.1-4, hornina 3</t>
  </si>
  <si>
    <t>139711101RT3</t>
  </si>
  <si>
    <t xml:space="preserve"> 1. ETAPA - C8 ZDRAVOTECHNIKA       </t>
  </si>
  <si>
    <t>Dvojpolice PCP tl.22mm, 400x1000mm, úklid</t>
  </si>
  <si>
    <t>Montáž baterie nástěnné chromové, včetně dodávky dlouhé pákové baterie</t>
  </si>
  <si>
    <t>725829201RT1</t>
  </si>
  <si>
    <t>Výlevka stojící keramická s plastovou mřížkou</t>
  </si>
  <si>
    <t>725019101R00</t>
  </si>
  <si>
    <t>Nerez podl. žlab, lem pod obklad, mělká ZU, DN50, dl.1000mm, příslušenství,  D+M</t>
  </si>
  <si>
    <t>Pisoárová zástěna  keram. bílá 700x300mm, vč. montáže</t>
  </si>
  <si>
    <t>Pisoár keramický 320/350/645mm, řízený elektron., autom. splach. 230V, roh. kohout</t>
  </si>
  <si>
    <t>Montáž urinálu s  ovládáním automatickým, bez propojení zdroje</t>
  </si>
  <si>
    <t>725016125R00</t>
  </si>
  <si>
    <t>Šroubení  přímé nebo rohové, G 5/4</t>
  </si>
  <si>
    <t>734261226R00</t>
  </si>
  <si>
    <t>Potrubí plastové, D 40x4,5 mm, S4 / SDR 9, svařované</t>
  </si>
  <si>
    <t>Čisticí kus HT,  D 75 mm, nebo se zátkou</t>
  </si>
  <si>
    <t>721152216R00</t>
  </si>
  <si>
    <t>Oprava potrubí PVC odpadní, úprava větr.nástavce, zaslepení, TIZ, oprava povlak. hydroizol střechy</t>
  </si>
  <si>
    <t>721170909R00</t>
  </si>
  <si>
    <t>skruže PPE tl.20-25mm, Dv 20-40mm, 58bm</t>
  </si>
  <si>
    <t>skruže PPE tl.6-10mm, Dv 20-40mm, 47,6bm</t>
  </si>
  <si>
    <t>Demont SDK předstěny, 1x kov.kce., 1x opláštěné 12,5 mm</t>
  </si>
  <si>
    <t>962036112R00</t>
  </si>
  <si>
    <t>Podhledy SDK, kovová.kce CD. 1x deska RB 12,5 mm, zakrytí konstrukcí</t>
  </si>
  <si>
    <t>416021121R00</t>
  </si>
  <si>
    <t>1. ETAPA - ZDRAVOTECHNIKA CELKEM</t>
  </si>
  <si>
    <t>VODOVOD B+C</t>
  </si>
  <si>
    <t>SEKCE  A2</t>
  </si>
  <si>
    <t>SEKCE  B4</t>
  </si>
  <si>
    <t>SEKCE C8</t>
  </si>
  <si>
    <t>Směrnice 2004/18/ES (čl. 23, 53-55) požaduje jednoznačný popis požadavků na výrobek (materiál) a připouští ve specifikaci užít slova „nebo rovnocenný“ při specifikaci obchodním názvem. Obdobně § 44 Z 137/2006 Sb. připouští uvedení obchodního názvu, pokud to nepovede k omezení hospodářské soutěže při veřejných zakázkách, nebo tam, kde je veřejný zájem. Dále uvedené obchodní názvy slouží pouze k upřesnění specifikace technického a kvalitativního standardu. Není přitom vyloučeno použití jiných technických řešení při zachování obdobné kvality a funkčnosti navrhovaného systému ve smyslu pojmu „rovnocenná věc“.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</si>
</sst>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/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4" fontId="7" fillId="0" borderId="52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horizontal="center" vertical="center"/>
    </xf>
    <xf numFmtId="0" fontId="15" fillId="2" borderId="52" xfId="0" applyFont="1" applyFill="1" applyBorder="1" applyAlignment="1">
      <alignment horizontal="center" vertical="center" wrapText="1"/>
    </xf>
    <xf numFmtId="3" fontId="0" fillId="4" borderId="39" xfId="0" applyNumberFormat="1" applyFill="1" applyBorder="1" applyAlignment="1"/>
    <xf numFmtId="3" fontId="0" fillId="4" borderId="39" xfId="0" applyNumberFormat="1" applyFill="1" applyBorder="1" applyAlignment="1">
      <alignment shrinkToFit="1"/>
    </xf>
    <xf numFmtId="3" fontId="0" fillId="4" borderId="39" xfId="0" applyNumberFormat="1" applyFill="1" applyBorder="1" applyAlignment="1">
      <alignment wrapText="1" shrinkToFit="1"/>
    </xf>
    <xf numFmtId="3" fontId="0" fillId="0" borderId="49" xfId="0" applyNumberFormat="1" applyBorder="1" applyAlignment="1"/>
    <xf numFmtId="3" fontId="0" fillId="0" borderId="49" xfId="0" applyNumberFormat="1" applyBorder="1" applyAlignment="1">
      <alignment shrinkToFit="1"/>
    </xf>
    <xf numFmtId="3" fontId="3" fillId="0" borderId="49" xfId="0" applyNumberFormat="1" applyFont="1" applyBorder="1" applyAlignment="1">
      <alignment horizontal="right" shrinkToFit="1"/>
    </xf>
    <xf numFmtId="3" fontId="3" fillId="0" borderId="49" xfId="0" applyNumberFormat="1" applyFont="1" applyBorder="1" applyAlignment="1">
      <alignment horizontal="right" wrapText="1" shrinkToFit="1"/>
    </xf>
    <xf numFmtId="3" fontId="0" fillId="0" borderId="53" xfId="0" applyNumberFormat="1" applyBorder="1" applyAlignment="1"/>
    <xf numFmtId="3" fontId="7" fillId="2" borderId="52" xfId="0" applyNumberFormat="1" applyFont="1" applyFill="1" applyBorder="1" applyAlignment="1">
      <alignment horizontal="center" vertical="center" wrapText="1"/>
    </xf>
    <xf numFmtId="3" fontId="7" fillId="2" borderId="52" xfId="0" applyNumberFormat="1" applyFont="1" applyFill="1" applyBorder="1" applyAlignment="1">
      <alignment horizontal="center" vertical="center" wrapText="1" shrinkToFit="1"/>
    </xf>
    <xf numFmtId="3" fontId="10" fillId="2" borderId="52" xfId="0" applyNumberFormat="1" applyFont="1" applyFill="1" applyBorder="1" applyAlignment="1">
      <alignment horizontal="center" vertical="center" wrapText="1" shrinkToFit="1"/>
    </xf>
    <xf numFmtId="3" fontId="7" fillId="2" borderId="36" xfId="0" applyNumberFormat="1" applyFont="1" applyFill="1" applyBorder="1" applyAlignment="1">
      <alignment vertical="center"/>
    </xf>
    <xf numFmtId="0" fontId="0" fillId="0" borderId="43" xfId="0" applyBorder="1" applyAlignment="1">
      <alignment horizontal="left" vertical="center" indent="1"/>
    </xf>
    <xf numFmtId="1" fontId="8" fillId="0" borderId="53" xfId="0" applyNumberFormat="1" applyFont="1" applyBorder="1" applyAlignment="1">
      <alignment horizontal="right" vertical="center"/>
    </xf>
    <xf numFmtId="0" fontId="0" fillId="0" borderId="43" xfId="0" applyBorder="1"/>
    <xf numFmtId="0" fontId="0" fillId="0" borderId="43" xfId="0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1" fontId="8" fillId="0" borderId="43" xfId="0" applyNumberFormat="1" applyFont="1" applyBorder="1" applyAlignment="1">
      <alignment horizontal="right" vertical="center"/>
    </xf>
    <xf numFmtId="0" fontId="8" fillId="0" borderId="43" xfId="0" applyFont="1" applyBorder="1"/>
    <xf numFmtId="0" fontId="8" fillId="0" borderId="43" xfId="0" applyFont="1" applyBorder="1" applyAlignment="1">
      <alignment horizontal="left" vertical="center"/>
    </xf>
    <xf numFmtId="4" fontId="8" fillId="2" borderId="54" xfId="0" applyNumberFormat="1" applyFont="1" applyFill="1" applyBorder="1" applyAlignment="1">
      <alignment vertical="top"/>
    </xf>
    <xf numFmtId="0" fontId="8" fillId="2" borderId="43" xfId="0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horizontal="left" vertical="top" wrapText="1"/>
    </xf>
    <xf numFmtId="49" fontId="8" fillId="2" borderId="43" xfId="0" applyNumberFormat="1" applyFont="1" applyFill="1" applyBorder="1" applyAlignment="1">
      <alignment vertical="top"/>
    </xf>
    <xf numFmtId="0" fontId="8" fillId="2" borderId="53" xfId="0" applyFont="1" applyFill="1" applyBorder="1" applyAlignment="1">
      <alignment vertical="top"/>
    </xf>
    <xf numFmtId="0" fontId="0" fillId="2" borderId="52" xfId="0" applyFill="1" applyBorder="1"/>
    <xf numFmtId="49" fontId="0" fillId="2" borderId="52" xfId="0" applyNumberFormat="1" applyFill="1" applyBorder="1"/>
    <xf numFmtId="0" fontId="0" fillId="2" borderId="54" xfId="0" applyFill="1" applyBorder="1"/>
    <xf numFmtId="0" fontId="0" fillId="2" borderId="49" xfId="0" applyFill="1" applyBorder="1"/>
    <xf numFmtId="49" fontId="0" fillId="0" borderId="43" xfId="0" applyNumberFormat="1" applyBorder="1" applyAlignment="1">
      <alignment vertical="center"/>
    </xf>
    <xf numFmtId="0" fontId="0" fillId="0" borderId="49" xfId="0" applyFont="1" applyBorder="1" applyAlignment="1">
      <alignment vertical="center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1" fillId="0" borderId="53" xfId="0" applyNumberFormat="1" applyFont="1" applyBorder="1" applyAlignment="1">
      <alignment vertical="center"/>
    </xf>
    <xf numFmtId="4" fontId="11" fillId="0" borderId="43" xfId="0" applyNumberFormat="1" applyFont="1" applyBorder="1" applyAlignment="1">
      <alignment vertical="center"/>
    </xf>
    <xf numFmtId="4" fontId="13" fillId="0" borderId="53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 indent="1"/>
    </xf>
    <xf numFmtId="4" fontId="11" fillId="0" borderId="54" xfId="0" applyNumberFormat="1" applyFont="1" applyBorder="1" applyAlignment="1">
      <alignment horizontal="right" vertical="center" indent="1"/>
    </xf>
    <xf numFmtId="4" fontId="13" fillId="0" borderId="54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/>
    </xf>
    <xf numFmtId="4" fontId="11" fillId="0" borderId="43" xfId="0" applyNumberFormat="1" applyFont="1" applyBorder="1" applyAlignment="1">
      <alignment horizontal="right" vertical="center"/>
    </xf>
    <xf numFmtId="4" fontId="7" fillId="0" borderId="52" xfId="0" applyNumberFormat="1" applyFont="1" applyBorder="1" applyAlignment="1">
      <alignment vertical="center"/>
    </xf>
    <xf numFmtId="3" fontId="0" fillId="0" borderId="43" xfId="0" applyNumberFormat="1" applyBorder="1"/>
    <xf numFmtId="3" fontId="0" fillId="0" borderId="43" xfId="0" applyNumberFormat="1" applyBorder="1" applyAlignment="1">
      <alignment wrapText="1"/>
    </xf>
    <xf numFmtId="3" fontId="0" fillId="4" borderId="53" xfId="0" applyNumberFormat="1" applyFill="1" applyBorder="1"/>
    <xf numFmtId="3" fontId="0" fillId="4" borderId="43" xfId="0" applyNumberFormat="1" applyFill="1" applyBorder="1"/>
    <xf numFmtId="3" fontId="0" fillId="4" borderId="54" xfId="0" applyNumberFormat="1" applyFill="1" applyBorder="1"/>
    <xf numFmtId="0" fontId="15" fillId="2" borderId="52" xfId="0" applyFont="1" applyFill="1" applyBorder="1" applyAlignment="1">
      <alignment horizontal="center" vertical="center" wrapText="1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4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0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70" t="s">
        <v>40</v>
      </c>
      <c r="C1" s="271"/>
      <c r="D1" s="271"/>
      <c r="E1" s="271"/>
      <c r="F1" s="271"/>
      <c r="G1" s="271"/>
      <c r="H1" s="271"/>
      <c r="I1" s="271"/>
      <c r="J1" s="272"/>
    </row>
    <row r="2" spans="1:15" ht="23.25" customHeight="1" x14ac:dyDescent="0.2">
      <c r="A2" s="4"/>
      <c r="B2" s="81" t="s">
        <v>38</v>
      </c>
      <c r="C2" s="82"/>
      <c r="D2" s="273" t="s">
        <v>44</v>
      </c>
      <c r="E2" s="274"/>
      <c r="F2" s="274"/>
      <c r="G2" s="274"/>
      <c r="H2" s="274"/>
      <c r="I2" s="274"/>
      <c r="J2" s="275"/>
      <c r="O2" s="2"/>
    </row>
    <row r="3" spans="1:15" ht="23.25" customHeight="1" x14ac:dyDescent="0.2">
      <c r="A3" s="4"/>
      <c r="B3" s="83" t="s">
        <v>43</v>
      </c>
      <c r="C3" s="84"/>
      <c r="D3" s="276" t="s">
        <v>473</v>
      </c>
      <c r="E3" s="277"/>
      <c r="F3" s="277"/>
      <c r="G3" s="277"/>
      <c r="H3" s="277"/>
      <c r="I3" s="277"/>
      <c r="J3" s="278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9" t="s">
        <v>49</v>
      </c>
      <c r="E11" s="279"/>
      <c r="F11" s="279"/>
      <c r="G11" s="279"/>
      <c r="H11" s="28" t="s">
        <v>33</v>
      </c>
      <c r="I11" s="242" t="s">
        <v>52</v>
      </c>
      <c r="J11" s="11"/>
    </row>
    <row r="12" spans="1:15" ht="15.75" customHeight="1" x14ac:dyDescent="0.2">
      <c r="A12" s="4"/>
      <c r="B12" s="41"/>
      <c r="C12" s="26"/>
      <c r="D12" s="280" t="s">
        <v>50</v>
      </c>
      <c r="E12" s="280"/>
      <c r="F12" s="280"/>
      <c r="G12" s="280"/>
      <c r="H12" s="28" t="s">
        <v>34</v>
      </c>
      <c r="I12" s="242"/>
      <c r="J12" s="11"/>
    </row>
    <row r="13" spans="1:15" ht="15.75" customHeight="1" x14ac:dyDescent="0.2">
      <c r="A13" s="4"/>
      <c r="B13" s="42"/>
      <c r="C13" s="93" t="s">
        <v>51</v>
      </c>
      <c r="D13" s="269" t="s">
        <v>50</v>
      </c>
      <c r="E13" s="269"/>
      <c r="F13" s="269"/>
      <c r="G13" s="26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6"/>
      <c r="F15" s="266"/>
      <c r="G15" s="267"/>
      <c r="H15" s="267"/>
      <c r="I15" s="267" t="s">
        <v>28</v>
      </c>
      <c r="J15" s="268"/>
    </row>
    <row r="16" spans="1:15" ht="23.25" customHeight="1" x14ac:dyDescent="0.2">
      <c r="A16" s="144" t="s">
        <v>23</v>
      </c>
      <c r="B16" s="145" t="s">
        <v>474</v>
      </c>
      <c r="C16" s="58"/>
      <c r="D16" s="59"/>
      <c r="E16" s="258"/>
      <c r="F16" s="259"/>
      <c r="G16" s="258"/>
      <c r="H16" s="259"/>
      <c r="I16" s="258">
        <f>'Voda BC'!I21:J21</f>
        <v>0</v>
      </c>
      <c r="J16" s="260"/>
    </row>
    <row r="17" spans="1:10" ht="23.25" customHeight="1" x14ac:dyDescent="0.2">
      <c r="A17" s="144" t="s">
        <v>24</v>
      </c>
      <c r="B17" s="145" t="s">
        <v>475</v>
      </c>
      <c r="C17" s="58"/>
      <c r="D17" s="59"/>
      <c r="E17" s="258"/>
      <c r="F17" s="259"/>
      <c r="G17" s="258"/>
      <c r="H17" s="259"/>
      <c r="I17" s="258">
        <f>'Sekce A2'!I21:J21</f>
        <v>0</v>
      </c>
      <c r="J17" s="260"/>
    </row>
    <row r="18" spans="1:10" ht="23.25" customHeight="1" x14ac:dyDescent="0.2">
      <c r="A18" s="144" t="s">
        <v>25</v>
      </c>
      <c r="B18" s="145" t="s">
        <v>476</v>
      </c>
      <c r="C18" s="58"/>
      <c r="D18" s="59"/>
      <c r="E18" s="258"/>
      <c r="F18" s="259"/>
      <c r="G18" s="258"/>
      <c r="H18" s="259"/>
      <c r="I18" s="258">
        <f>'Sekce B4'!I21:J21</f>
        <v>0</v>
      </c>
      <c r="J18" s="260"/>
    </row>
    <row r="19" spans="1:10" ht="23.25" customHeight="1" x14ac:dyDescent="0.2">
      <c r="A19" s="144" t="s">
        <v>75</v>
      </c>
      <c r="B19" s="145" t="s">
        <v>477</v>
      </c>
      <c r="C19" s="58"/>
      <c r="D19" s="59"/>
      <c r="E19" s="258"/>
      <c r="F19" s="259"/>
      <c r="G19" s="258"/>
      <c r="H19" s="259"/>
      <c r="I19" s="258">
        <f>'Sekce C8'!I21:J21</f>
        <v>0</v>
      </c>
      <c r="J19" s="260"/>
    </row>
    <row r="20" spans="1:10" ht="23.25" customHeight="1" x14ac:dyDescent="0.2">
      <c r="A20" s="144" t="s">
        <v>76</v>
      </c>
      <c r="B20" s="145" t="s">
        <v>27</v>
      </c>
      <c r="C20" s="58"/>
      <c r="D20" s="59"/>
      <c r="E20" s="258"/>
      <c r="F20" s="259"/>
      <c r="G20" s="258"/>
      <c r="H20" s="259"/>
      <c r="I20" s="258">
        <v>0</v>
      </c>
      <c r="J20" s="260"/>
    </row>
    <row r="21" spans="1:10" ht="23.25" customHeight="1" x14ac:dyDescent="0.2">
      <c r="A21" s="4"/>
      <c r="B21" s="74" t="s">
        <v>28</v>
      </c>
      <c r="C21" s="75"/>
      <c r="D21" s="76"/>
      <c r="E21" s="261"/>
      <c r="F21" s="262"/>
      <c r="G21" s="261"/>
      <c r="H21" s="262"/>
      <c r="I21" s="261">
        <f>SUM(I16:J20)</f>
        <v>0</v>
      </c>
      <c r="J21" s="26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6">
        <f>ZakladDPHSniVypocet</f>
        <v>0</v>
      </c>
      <c r="H23" s="257"/>
      <c r="I23" s="25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64">
        <f>ZakladDPHSni*SazbaDPH1/100</f>
        <v>0</v>
      </c>
      <c r="H24" s="265"/>
      <c r="I24" s="26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6">
        <f>I21</f>
        <v>0</v>
      </c>
      <c r="H25" s="257"/>
      <c r="I25" s="25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8">
        <f>ZakladDPHZakl*SazbaDPH2/100</f>
        <v>0</v>
      </c>
      <c r="H26" s="249"/>
      <c r="I26" s="24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50">
        <f>0</f>
        <v>0</v>
      </c>
      <c r="H27" s="250"/>
      <c r="I27" s="25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52">
        <f>ZakladDPHSni+DPHSni+ZakladDPHZakl+DPHZakl+Zaokrouhleni</f>
        <v>0</v>
      </c>
      <c r="H29" s="252"/>
      <c r="I29" s="252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3" t="s">
        <v>2</v>
      </c>
      <c r="E35" s="25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54"/>
      <c r="D39" s="255"/>
      <c r="E39" s="255"/>
      <c r="F39" s="108">
        <f>' Pol voda BC'!AC89</f>
        <v>0</v>
      </c>
      <c r="G39" s="109">
        <f>' Pol voda BC'!AD89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5" t="s">
        <v>53</v>
      </c>
      <c r="C40" s="246"/>
      <c r="D40" s="246"/>
      <c r="E40" s="24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/>
    </row>
    <row r="46" spans="1:10" ht="25.5" customHeight="1" x14ac:dyDescent="0.2">
      <c r="A46" s="121"/>
      <c r="B46" s="243" t="s">
        <v>478</v>
      </c>
      <c r="C46" s="244"/>
      <c r="D46" s="244"/>
      <c r="E46" s="244"/>
      <c r="F46" s="244"/>
      <c r="G46" s="244"/>
      <c r="H46" s="244"/>
      <c r="I46" s="244"/>
      <c r="J46" s="244"/>
    </row>
    <row r="47" spans="1:10" ht="25.5" customHeight="1" x14ac:dyDescent="0.2">
      <c r="A47" s="122"/>
      <c r="B47" s="244"/>
      <c r="C47" s="244"/>
      <c r="D47" s="244"/>
      <c r="E47" s="244"/>
      <c r="F47" s="244"/>
      <c r="G47" s="244"/>
      <c r="H47" s="244"/>
      <c r="I47" s="244"/>
      <c r="J47" s="244"/>
    </row>
    <row r="48" spans="1:10" ht="25.5" customHeight="1" x14ac:dyDescent="0.2">
      <c r="A48" s="122"/>
      <c r="B48" s="244"/>
      <c r="C48" s="244"/>
      <c r="D48" s="244"/>
      <c r="E48" s="244"/>
      <c r="F48" s="244"/>
      <c r="G48" s="244"/>
      <c r="H48" s="244"/>
      <c r="I48" s="244"/>
      <c r="J48" s="244"/>
    </row>
    <row r="49" spans="1:10" ht="25.5" customHeight="1" x14ac:dyDescent="0.2">
      <c r="A49" s="122"/>
      <c r="B49" s="244"/>
      <c r="C49" s="244"/>
      <c r="D49" s="244"/>
      <c r="E49" s="244"/>
      <c r="F49" s="244"/>
      <c r="G49" s="244"/>
      <c r="H49" s="244"/>
      <c r="I49" s="244"/>
      <c r="J49" s="244"/>
    </row>
    <row r="50" spans="1:10" ht="25.5" customHeight="1" x14ac:dyDescent="0.2">
      <c r="A50" s="122"/>
      <c r="B50" s="244"/>
      <c r="C50" s="244"/>
      <c r="D50" s="244"/>
      <c r="E50" s="244"/>
      <c r="F50" s="244"/>
      <c r="G50" s="244"/>
      <c r="H50" s="244"/>
      <c r="I50" s="244"/>
      <c r="J50" s="244"/>
    </row>
    <row r="51" spans="1:10" ht="25.5" customHeight="1" x14ac:dyDescent="0.2">
      <c r="A51" s="122"/>
      <c r="B51" s="244"/>
      <c r="C51" s="244"/>
      <c r="D51" s="244"/>
      <c r="E51" s="244"/>
      <c r="F51" s="244"/>
      <c r="G51" s="244"/>
      <c r="H51" s="244"/>
      <c r="I51" s="244"/>
      <c r="J51" s="244"/>
    </row>
    <row r="52" spans="1:10" ht="25.5" customHeight="1" x14ac:dyDescent="0.2">
      <c r="A52" s="122"/>
      <c r="B52" s="244"/>
      <c r="C52" s="244"/>
      <c r="D52" s="244"/>
      <c r="E52" s="244"/>
      <c r="F52" s="244"/>
      <c r="G52" s="244"/>
      <c r="H52" s="244"/>
      <c r="I52" s="244"/>
      <c r="J52" s="244"/>
    </row>
    <row r="53" spans="1:10" ht="25.5" customHeight="1" x14ac:dyDescent="0.2">
      <c r="A53" s="122"/>
      <c r="B53" s="244"/>
      <c r="C53" s="244"/>
      <c r="D53" s="244"/>
      <c r="E53" s="244"/>
      <c r="F53" s="244"/>
      <c r="G53" s="244"/>
      <c r="H53" s="244"/>
      <c r="I53" s="244"/>
      <c r="J53" s="244"/>
    </row>
    <row r="54" spans="1:10" ht="25.5" customHeight="1" x14ac:dyDescent="0.2">
      <c r="A54" s="122"/>
      <c r="B54" s="244"/>
      <c r="C54" s="244"/>
      <c r="D54" s="244"/>
      <c r="E54" s="244"/>
      <c r="F54" s="244"/>
      <c r="G54" s="244"/>
      <c r="H54" s="244"/>
      <c r="I54" s="244"/>
      <c r="J54" s="244"/>
    </row>
    <row r="55" spans="1:10" ht="25.5" customHeight="1" x14ac:dyDescent="0.2">
      <c r="A55" s="122"/>
      <c r="B55" s="244"/>
      <c r="C55" s="244"/>
      <c r="D55" s="244"/>
      <c r="E55" s="244"/>
      <c r="F55" s="244"/>
      <c r="G55" s="244"/>
      <c r="H55" s="244"/>
      <c r="I55" s="244"/>
      <c r="J55" s="244"/>
    </row>
    <row r="56" spans="1:10" ht="25.5" customHeight="1" x14ac:dyDescent="0.2">
      <c r="A56" s="122"/>
      <c r="B56" s="244"/>
      <c r="C56" s="244"/>
      <c r="D56" s="244"/>
      <c r="E56" s="244"/>
      <c r="F56" s="244"/>
      <c r="G56" s="244"/>
      <c r="H56" s="244"/>
      <c r="I56" s="244"/>
      <c r="J56" s="244"/>
    </row>
    <row r="57" spans="1:10" ht="25.5" customHeight="1" x14ac:dyDescent="0.2">
      <c r="A57" s="123"/>
      <c r="B57" s="244"/>
      <c r="C57" s="244"/>
      <c r="D57" s="244"/>
      <c r="E57" s="244"/>
      <c r="F57" s="244"/>
      <c r="G57" s="244"/>
      <c r="H57" s="244"/>
      <c r="I57" s="244"/>
      <c r="J57" s="244"/>
    </row>
    <row r="58" spans="1:10" x14ac:dyDescent="0.2">
      <c r="B58" s="244"/>
      <c r="C58" s="244"/>
      <c r="D58" s="244"/>
      <c r="E58" s="244"/>
      <c r="F58" s="244"/>
      <c r="G58" s="244"/>
      <c r="H58" s="244"/>
      <c r="I58" s="244"/>
      <c r="J58" s="244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</sheetData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6:J58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8" t="s">
        <v>6</v>
      </c>
      <c r="B1" s="308"/>
      <c r="C1" s="308"/>
      <c r="D1" s="308"/>
      <c r="E1" s="308"/>
      <c r="F1" s="308"/>
      <c r="G1" s="308"/>
      <c r="AE1" t="s">
        <v>78</v>
      </c>
    </row>
    <row r="2" spans="1:60" ht="24.95" customHeight="1" x14ac:dyDescent="0.2">
      <c r="A2" s="241" t="s">
        <v>77</v>
      </c>
      <c r="B2" s="240"/>
      <c r="C2" s="332" t="s">
        <v>254</v>
      </c>
      <c r="D2" s="333"/>
      <c r="E2" s="333"/>
      <c r="F2" s="333"/>
      <c r="G2" s="334"/>
      <c r="AE2" t="s">
        <v>79</v>
      </c>
    </row>
    <row r="3" spans="1:60" ht="24.95" customHeight="1" x14ac:dyDescent="0.2">
      <c r="A3" s="241" t="s">
        <v>7</v>
      </c>
      <c r="B3" s="240"/>
      <c r="C3" s="332" t="s">
        <v>449</v>
      </c>
      <c r="D3" s="333"/>
      <c r="E3" s="333"/>
      <c r="F3" s="333"/>
      <c r="G3" s="334"/>
      <c r="AE3" t="s">
        <v>80</v>
      </c>
    </row>
    <row r="4" spans="1:60" ht="24.95" hidden="1" customHeight="1" x14ac:dyDescent="0.2">
      <c r="A4" s="241" t="s">
        <v>8</v>
      </c>
      <c r="B4" s="240"/>
      <c r="C4" s="332"/>
      <c r="D4" s="333"/>
      <c r="E4" s="333"/>
      <c r="F4" s="333"/>
      <c r="G4" s="334"/>
      <c r="AE4" t="s">
        <v>81</v>
      </c>
    </row>
    <row r="5" spans="1:60" hidden="1" x14ac:dyDescent="0.2">
      <c r="A5" s="239" t="s">
        <v>82</v>
      </c>
      <c r="B5" s="151"/>
      <c r="C5" s="152"/>
      <c r="D5" s="153"/>
      <c r="E5" s="153"/>
      <c r="F5" s="153"/>
      <c r="G5" s="238"/>
      <c r="AE5" t="s">
        <v>83</v>
      </c>
    </row>
    <row r="7" spans="1:60" ht="38.25" x14ac:dyDescent="0.2">
      <c r="A7" s="236" t="s">
        <v>84</v>
      </c>
      <c r="B7" s="237" t="s">
        <v>85</v>
      </c>
      <c r="C7" s="237" t="s">
        <v>86</v>
      </c>
      <c r="D7" s="236" t="s">
        <v>87</v>
      </c>
      <c r="E7" s="236" t="s">
        <v>88</v>
      </c>
      <c r="F7" s="155" t="s">
        <v>89</v>
      </c>
      <c r="G7" s="236" t="s">
        <v>28</v>
      </c>
      <c r="H7" s="177" t="s">
        <v>29</v>
      </c>
      <c r="I7" s="177" t="s">
        <v>90</v>
      </c>
      <c r="J7" s="177" t="s">
        <v>30</v>
      </c>
      <c r="K7" s="177" t="s">
        <v>91</v>
      </c>
      <c r="L7" s="177" t="s">
        <v>92</v>
      </c>
      <c r="M7" s="177" t="s">
        <v>93</v>
      </c>
      <c r="N7" s="177" t="s">
        <v>94</v>
      </c>
      <c r="O7" s="177" t="s">
        <v>95</v>
      </c>
      <c r="P7" s="177" t="s">
        <v>96</v>
      </c>
      <c r="Q7" s="177" t="s">
        <v>97</v>
      </c>
      <c r="R7" s="177" t="s">
        <v>98</v>
      </c>
      <c r="S7" s="177" t="s">
        <v>99</v>
      </c>
      <c r="T7" s="177" t="s">
        <v>100</v>
      </c>
      <c r="U7" s="177" t="s">
        <v>101</v>
      </c>
    </row>
    <row r="8" spans="1:60" x14ac:dyDescent="0.2">
      <c r="A8" s="178" t="s">
        <v>102</v>
      </c>
      <c r="B8" s="179" t="s">
        <v>252</v>
      </c>
      <c r="C8" s="180" t="s">
        <v>251</v>
      </c>
      <c r="D8" s="181"/>
      <c r="E8" s="182"/>
      <c r="F8" s="183"/>
      <c r="G8" s="183">
        <f>SUMIF(AE9:AE12,"&lt;&gt;NOR",G9:G12)</f>
        <v>0</v>
      </c>
      <c r="H8" s="183"/>
      <c r="I8" s="183">
        <f>SUM(I9:I12)</f>
        <v>0</v>
      </c>
      <c r="J8" s="183"/>
      <c r="K8" s="183">
        <f>SUM(K9:K12)</f>
        <v>0</v>
      </c>
      <c r="L8" s="183"/>
      <c r="M8" s="183">
        <f>SUM(M9:M12)</f>
        <v>0</v>
      </c>
      <c r="N8" s="161"/>
      <c r="O8" s="161">
        <f>SUM(O9:O12)</f>
        <v>6.6120600000000005</v>
      </c>
      <c r="P8" s="161"/>
      <c r="Q8" s="161">
        <f>SUM(Q9:Q12)</f>
        <v>0</v>
      </c>
      <c r="R8" s="161"/>
      <c r="S8" s="161"/>
      <c r="T8" s="178"/>
      <c r="U8" s="161">
        <f>SUM(U9:U12)</f>
        <v>101.08</v>
      </c>
      <c r="AE8" t="s">
        <v>103</v>
      </c>
    </row>
    <row r="9" spans="1:60" ht="22.5" outlineLevel="1" x14ac:dyDescent="0.2">
      <c r="A9" s="157">
        <v>1</v>
      </c>
      <c r="B9" s="163" t="s">
        <v>472</v>
      </c>
      <c r="C9" s="197" t="s">
        <v>471</v>
      </c>
      <c r="D9" s="165" t="s">
        <v>120</v>
      </c>
      <c r="E9" s="171">
        <v>25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1.1860000000000001E-2</v>
      </c>
      <c r="O9" s="166">
        <f>ROUND(E9*N9,5)</f>
        <v>0.29649999999999999</v>
      </c>
      <c r="P9" s="166">
        <v>0</v>
      </c>
      <c r="Q9" s="166">
        <f>ROUND(E9*P9,5)</f>
        <v>0</v>
      </c>
      <c r="R9" s="166"/>
      <c r="S9" s="166"/>
      <c r="T9" s="167">
        <v>0.95</v>
      </c>
      <c r="U9" s="166">
        <f>ROUND(E9*T9,2)</f>
        <v>23.75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107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 x14ac:dyDescent="0.2">
      <c r="A10" s="157">
        <v>2</v>
      </c>
      <c r="B10" s="163" t="s">
        <v>104</v>
      </c>
      <c r="C10" s="197" t="s">
        <v>389</v>
      </c>
      <c r="D10" s="165" t="s">
        <v>106</v>
      </c>
      <c r="E10" s="171">
        <v>9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4.8399999999999997E-3</v>
      </c>
      <c r="O10" s="166">
        <f>ROUND(E10*N10,5)</f>
        <v>4.3560000000000001E-2</v>
      </c>
      <c r="P10" s="166">
        <v>0</v>
      </c>
      <c r="Q10" s="166">
        <f>ROUND(E10*P10,5)</f>
        <v>0</v>
      </c>
      <c r="R10" s="166"/>
      <c r="S10" s="166"/>
      <c r="T10" s="167">
        <v>0.34181</v>
      </c>
      <c r="U10" s="166">
        <f>ROUND(E10*T10,2)</f>
        <v>3.08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107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386</v>
      </c>
      <c r="C11" s="197" t="s">
        <v>385</v>
      </c>
      <c r="D11" s="165" t="s">
        <v>124</v>
      </c>
      <c r="E11" s="171">
        <v>98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6.4000000000000001E-2</v>
      </c>
      <c r="O11" s="166">
        <f>ROUND(E11*N11,5)</f>
        <v>6.2720000000000002</v>
      </c>
      <c r="P11" s="166">
        <v>0</v>
      </c>
      <c r="Q11" s="166">
        <f>ROUND(E11*P11,5)</f>
        <v>0</v>
      </c>
      <c r="R11" s="166"/>
      <c r="S11" s="166"/>
      <c r="T11" s="167">
        <v>0.63</v>
      </c>
      <c r="U11" s="166">
        <f>ROUND(E11*T11,2)</f>
        <v>61.74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107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110</v>
      </c>
      <c r="C12" s="197" t="s">
        <v>111</v>
      </c>
      <c r="D12" s="165" t="s">
        <v>112</v>
      </c>
      <c r="E12" s="171">
        <v>6.6120000000000001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1.8919999999999999</v>
      </c>
      <c r="U12" s="166">
        <f>ROUND(E12*T12,2)</f>
        <v>12.51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107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x14ac:dyDescent="0.2">
      <c r="A13" s="158" t="s">
        <v>102</v>
      </c>
      <c r="B13" s="164" t="s">
        <v>59</v>
      </c>
      <c r="C13" s="198" t="s">
        <v>60</v>
      </c>
      <c r="D13" s="168"/>
      <c r="E13" s="172"/>
      <c r="F13" s="175"/>
      <c r="G13" s="175">
        <f>SUMIF(AE14:AE14,"&lt;&gt;NOR",G14:G14)</f>
        <v>0</v>
      </c>
      <c r="H13" s="175"/>
      <c r="I13" s="175">
        <f>SUM(I14:I14)</f>
        <v>0</v>
      </c>
      <c r="J13" s="175"/>
      <c r="K13" s="175">
        <f>SUM(K14:K14)</f>
        <v>0</v>
      </c>
      <c r="L13" s="175"/>
      <c r="M13" s="175">
        <f>SUM(M14:M14)</f>
        <v>0</v>
      </c>
      <c r="N13" s="169"/>
      <c r="O13" s="169">
        <f>SUM(O14:O14)</f>
        <v>0</v>
      </c>
      <c r="P13" s="169"/>
      <c r="Q13" s="169">
        <f>SUM(Q14:Q14)</f>
        <v>0</v>
      </c>
      <c r="R13" s="169"/>
      <c r="S13" s="169"/>
      <c r="T13" s="170"/>
      <c r="U13" s="169">
        <f>SUM(U14:U14)</f>
        <v>8</v>
      </c>
      <c r="AE13" t="s">
        <v>103</v>
      </c>
    </row>
    <row r="14" spans="1:60" ht="22.5" outlineLevel="1" x14ac:dyDescent="0.2">
      <c r="A14" s="157">
        <v>5</v>
      </c>
      <c r="B14" s="163" t="s">
        <v>113</v>
      </c>
      <c r="C14" s="197" t="s">
        <v>384</v>
      </c>
      <c r="D14" s="165" t="s">
        <v>115</v>
      </c>
      <c r="E14" s="171">
        <v>8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</v>
      </c>
      <c r="U14" s="166">
        <f>ROUND(E14*T14,2)</f>
        <v>8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107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x14ac:dyDescent="0.2">
      <c r="A15" s="158" t="s">
        <v>102</v>
      </c>
      <c r="B15" s="164" t="s">
        <v>61</v>
      </c>
      <c r="C15" s="198" t="s">
        <v>62</v>
      </c>
      <c r="D15" s="168"/>
      <c r="E15" s="172"/>
      <c r="F15" s="175"/>
      <c r="G15" s="175">
        <f>SUMIF(AE16:AE16,"&lt;&gt;NOR",G16:G16)</f>
        <v>0</v>
      </c>
      <c r="H15" s="175"/>
      <c r="I15" s="175">
        <f>SUM(I16:I16)</f>
        <v>0</v>
      </c>
      <c r="J15" s="175"/>
      <c r="K15" s="175">
        <f>SUM(K16:K16)</f>
        <v>0</v>
      </c>
      <c r="L15" s="175"/>
      <c r="M15" s="175">
        <f>SUM(M16:M16)</f>
        <v>0</v>
      </c>
      <c r="N15" s="169"/>
      <c r="O15" s="169">
        <f>SUM(O16:O16)</f>
        <v>0</v>
      </c>
      <c r="P15" s="169"/>
      <c r="Q15" s="169">
        <f>SUM(Q16:Q16)</f>
        <v>0</v>
      </c>
      <c r="R15" s="169"/>
      <c r="S15" s="169"/>
      <c r="T15" s="170"/>
      <c r="U15" s="169">
        <f>SUM(U16:U16)</f>
        <v>1.35</v>
      </c>
      <c r="AE15" t="s">
        <v>103</v>
      </c>
    </row>
    <row r="16" spans="1:60" ht="22.5" outlineLevel="1" x14ac:dyDescent="0.2">
      <c r="A16" s="157">
        <v>6</v>
      </c>
      <c r="B16" s="163" t="s">
        <v>118</v>
      </c>
      <c r="C16" s="197" t="s">
        <v>383</v>
      </c>
      <c r="D16" s="165" t="s">
        <v>120</v>
      </c>
      <c r="E16" s="171">
        <v>90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1.4999999999999999E-2</v>
      </c>
      <c r="U16" s="166">
        <f>ROUND(E16*T16,2)</f>
        <v>1.35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107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x14ac:dyDescent="0.2">
      <c r="A17" s="158" t="s">
        <v>102</v>
      </c>
      <c r="B17" s="164" t="s">
        <v>393</v>
      </c>
      <c r="C17" s="198" t="s">
        <v>392</v>
      </c>
      <c r="D17" s="168"/>
      <c r="E17" s="172"/>
      <c r="F17" s="175"/>
      <c r="G17" s="175">
        <f>SUMIF(AE18:AE21,"&lt;&gt;NOR",G18:G21)</f>
        <v>0</v>
      </c>
      <c r="H17" s="175"/>
      <c r="I17" s="175">
        <f>SUM(I18:I21)</f>
        <v>0</v>
      </c>
      <c r="J17" s="175"/>
      <c r="K17" s="175">
        <f>SUM(K18:K21)</f>
        <v>0</v>
      </c>
      <c r="L17" s="175"/>
      <c r="M17" s="175">
        <f>SUM(M18:M21)</f>
        <v>0</v>
      </c>
      <c r="N17" s="169"/>
      <c r="O17" s="169">
        <f>SUM(O18:O21)</f>
        <v>7.1750000000000008E-2</v>
      </c>
      <c r="P17" s="169"/>
      <c r="Q17" s="169">
        <f>SUM(Q18:Q21)</f>
        <v>3.2075</v>
      </c>
      <c r="R17" s="169"/>
      <c r="S17" s="169"/>
      <c r="T17" s="170"/>
      <c r="U17" s="169">
        <f>SUM(U18:U21)</f>
        <v>61.1</v>
      </c>
      <c r="AE17" t="s">
        <v>103</v>
      </c>
    </row>
    <row r="18" spans="1:60" ht="22.5" outlineLevel="1" x14ac:dyDescent="0.2">
      <c r="A18" s="157">
        <v>7</v>
      </c>
      <c r="B18" s="163" t="s">
        <v>470</v>
      </c>
      <c r="C18" s="197" t="s">
        <v>469</v>
      </c>
      <c r="D18" s="165" t="s">
        <v>120</v>
      </c>
      <c r="E18" s="171">
        <v>25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3.3E-4</v>
      </c>
      <c r="O18" s="166">
        <f>ROUND(E18*N18,5)</f>
        <v>8.2500000000000004E-3</v>
      </c>
      <c r="P18" s="166">
        <v>2.198E-2</v>
      </c>
      <c r="Q18" s="166">
        <f>ROUND(E18*P18,5)</f>
        <v>0.54949999999999999</v>
      </c>
      <c r="R18" s="166"/>
      <c r="S18" s="166"/>
      <c r="T18" s="167">
        <v>0.32500000000000001</v>
      </c>
      <c r="U18" s="166">
        <f>ROUND(E18*T18,2)</f>
        <v>8.1300000000000008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107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8</v>
      </c>
      <c r="B19" s="163" t="s">
        <v>382</v>
      </c>
      <c r="C19" s="197" t="s">
        <v>381</v>
      </c>
      <c r="D19" s="165" t="s">
        <v>124</v>
      </c>
      <c r="E19" s="171">
        <v>98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4.8999999999999998E-4</v>
      </c>
      <c r="O19" s="166">
        <f>ROUND(E19*N19,5)</f>
        <v>4.802E-2</v>
      </c>
      <c r="P19" s="166">
        <v>2.7E-2</v>
      </c>
      <c r="Q19" s="166">
        <f>ROUND(E19*P19,5)</f>
        <v>2.6459999999999999</v>
      </c>
      <c r="R19" s="166"/>
      <c r="S19" s="166"/>
      <c r="T19" s="167">
        <v>0.42199999999999999</v>
      </c>
      <c r="U19" s="166">
        <f>ROUND(E19*T19,2)</f>
        <v>41.36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107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9</v>
      </c>
      <c r="B20" s="163" t="s">
        <v>378</v>
      </c>
      <c r="C20" s="197" t="s">
        <v>377</v>
      </c>
      <c r="D20" s="165" t="s">
        <v>106</v>
      </c>
      <c r="E20" s="171">
        <v>12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1.2899999999999999E-3</v>
      </c>
      <c r="O20" s="166">
        <f>ROUND(E20*N20,5)</f>
        <v>1.5480000000000001E-2</v>
      </c>
      <c r="P20" s="166">
        <v>1E-3</v>
      </c>
      <c r="Q20" s="166">
        <f>ROUND(E20*P20,5)</f>
        <v>1.2E-2</v>
      </c>
      <c r="R20" s="166"/>
      <c r="S20" s="166"/>
      <c r="T20" s="167">
        <v>0.251</v>
      </c>
      <c r="U20" s="166">
        <f>ROUND(E20*T20,2)</f>
        <v>3.01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107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 x14ac:dyDescent="0.2">
      <c r="A21" s="157">
        <v>10</v>
      </c>
      <c r="B21" s="163" t="s">
        <v>127</v>
      </c>
      <c r="C21" s="197" t="s">
        <v>128</v>
      </c>
      <c r="D21" s="165" t="s">
        <v>112</v>
      </c>
      <c r="E21" s="171">
        <v>3.2080000000000002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0</v>
      </c>
      <c r="O21" s="166">
        <f>ROUND(E21*N21,5)</f>
        <v>0</v>
      </c>
      <c r="P21" s="166">
        <v>0</v>
      </c>
      <c r="Q21" s="166">
        <f>ROUND(E21*P21,5)</f>
        <v>0</v>
      </c>
      <c r="R21" s="166"/>
      <c r="S21" s="166"/>
      <c r="T21" s="167">
        <v>2.68</v>
      </c>
      <c r="U21" s="166">
        <f>ROUND(E21*T21,2)</f>
        <v>8.6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129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x14ac:dyDescent="0.2">
      <c r="A22" s="158" t="s">
        <v>102</v>
      </c>
      <c r="B22" s="164" t="s">
        <v>65</v>
      </c>
      <c r="C22" s="198" t="s">
        <v>66</v>
      </c>
      <c r="D22" s="168"/>
      <c r="E22" s="172"/>
      <c r="F22" s="175"/>
      <c r="G22" s="175">
        <f>SUMIF(AE23:AE31,"&lt;&gt;NOR",G23:G31)</f>
        <v>0</v>
      </c>
      <c r="H22" s="175"/>
      <c r="I22" s="175">
        <f>SUM(I23:I31)</f>
        <v>0</v>
      </c>
      <c r="J22" s="175"/>
      <c r="K22" s="175">
        <f>SUM(K23:K31)</f>
        <v>0</v>
      </c>
      <c r="L22" s="175"/>
      <c r="M22" s="175">
        <f>SUM(M23:M31)</f>
        <v>0</v>
      </c>
      <c r="N22" s="169"/>
      <c r="O22" s="169">
        <f>SUM(O23:O31)</f>
        <v>6.2770000000000006E-2</v>
      </c>
      <c r="P22" s="169"/>
      <c r="Q22" s="169">
        <f>SUM(Q23:Q31)</f>
        <v>0</v>
      </c>
      <c r="R22" s="169"/>
      <c r="S22" s="169"/>
      <c r="T22" s="170"/>
      <c r="U22" s="169">
        <f>SUM(U23:U31)</f>
        <v>23.050000000000004</v>
      </c>
      <c r="AE22" t="s">
        <v>103</v>
      </c>
    </row>
    <row r="23" spans="1:60" outlineLevel="1" x14ac:dyDescent="0.2">
      <c r="A23" s="157">
        <v>11</v>
      </c>
      <c r="B23" s="163" t="s">
        <v>374</v>
      </c>
      <c r="C23" s="197" t="s">
        <v>373</v>
      </c>
      <c r="D23" s="165" t="s">
        <v>120</v>
      </c>
      <c r="E23" s="171">
        <v>27.6</v>
      </c>
      <c r="F23" s="173"/>
      <c r="G23" s="174">
        <f t="shared" ref="G23:G31" si="0">ROUND(E23*F23,2)</f>
        <v>0</v>
      </c>
      <c r="H23" s="173"/>
      <c r="I23" s="174">
        <f t="shared" ref="I23:I31" si="1">ROUND(E23*H23,2)</f>
        <v>0</v>
      </c>
      <c r="J23" s="173"/>
      <c r="K23" s="174">
        <f t="shared" ref="K23:K31" si="2">ROUND(E23*J23,2)</f>
        <v>0</v>
      </c>
      <c r="L23" s="174">
        <v>21</v>
      </c>
      <c r="M23" s="174">
        <f t="shared" ref="M23:M31" si="3">G23*(1+L23/100)</f>
        <v>0</v>
      </c>
      <c r="N23" s="166">
        <v>5.1000000000000004E-4</v>
      </c>
      <c r="O23" s="166">
        <f t="shared" ref="O23:O31" si="4">ROUND(E23*N23,5)</f>
        <v>1.4080000000000001E-2</v>
      </c>
      <c r="P23" s="166">
        <v>0</v>
      </c>
      <c r="Q23" s="166">
        <f t="shared" ref="Q23:Q31" si="5">ROUND(E23*P23,5)</f>
        <v>0</v>
      </c>
      <c r="R23" s="166"/>
      <c r="S23" s="166"/>
      <c r="T23" s="167">
        <v>0.26700000000000002</v>
      </c>
      <c r="U23" s="166">
        <f t="shared" ref="U23:U31" si="6">ROUND(E23*T23,2)</f>
        <v>7.37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107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>
        <v>12</v>
      </c>
      <c r="B24" s="163" t="s">
        <v>138</v>
      </c>
      <c r="C24" s="197" t="s">
        <v>425</v>
      </c>
      <c r="D24" s="165" t="s">
        <v>120</v>
      </c>
      <c r="E24" s="171">
        <v>27.6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21</v>
      </c>
      <c r="M24" s="174">
        <f t="shared" si="3"/>
        <v>0</v>
      </c>
      <c r="N24" s="166">
        <v>2.0000000000000001E-4</v>
      </c>
      <c r="O24" s="166">
        <f t="shared" si="4"/>
        <v>5.5199999999999997E-3</v>
      </c>
      <c r="P24" s="166">
        <v>0</v>
      </c>
      <c r="Q24" s="166">
        <f t="shared" si="5"/>
        <v>0</v>
      </c>
      <c r="R24" s="166"/>
      <c r="S24" s="166"/>
      <c r="T24" s="167">
        <v>0</v>
      </c>
      <c r="U24" s="166">
        <f t="shared" si="6"/>
        <v>0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129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13</v>
      </c>
      <c r="B25" s="163" t="s">
        <v>136</v>
      </c>
      <c r="C25" s="197" t="s">
        <v>371</v>
      </c>
      <c r="D25" s="165" t="s">
        <v>120</v>
      </c>
      <c r="E25" s="171">
        <v>17.7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2.0500000000000002E-3</v>
      </c>
      <c r="O25" s="166">
        <f t="shared" si="4"/>
        <v>3.6290000000000003E-2</v>
      </c>
      <c r="P25" s="166">
        <v>0</v>
      </c>
      <c r="Q25" s="166">
        <f t="shared" si="5"/>
        <v>0</v>
      </c>
      <c r="R25" s="166"/>
      <c r="S25" s="166"/>
      <c r="T25" s="167">
        <v>0.61</v>
      </c>
      <c r="U25" s="166">
        <f t="shared" si="6"/>
        <v>10.8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107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14</v>
      </c>
      <c r="B26" s="163" t="s">
        <v>138</v>
      </c>
      <c r="C26" s="197" t="s">
        <v>468</v>
      </c>
      <c r="D26" s="165" t="s">
        <v>120</v>
      </c>
      <c r="E26" s="171">
        <v>6.7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2.0000000000000001E-4</v>
      </c>
      <c r="O26" s="166">
        <f t="shared" si="4"/>
        <v>1.34E-3</v>
      </c>
      <c r="P26" s="166">
        <v>0</v>
      </c>
      <c r="Q26" s="166">
        <f t="shared" si="5"/>
        <v>0</v>
      </c>
      <c r="R26" s="166"/>
      <c r="S26" s="166"/>
      <c r="T26" s="167">
        <v>0</v>
      </c>
      <c r="U26" s="166">
        <f t="shared" si="6"/>
        <v>0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129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15</v>
      </c>
      <c r="B27" s="163" t="s">
        <v>138</v>
      </c>
      <c r="C27" s="197" t="s">
        <v>467</v>
      </c>
      <c r="D27" s="165" t="s">
        <v>120</v>
      </c>
      <c r="E27" s="171">
        <v>11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2.9999999999999997E-4</v>
      </c>
      <c r="O27" s="166">
        <f t="shared" si="4"/>
        <v>3.3E-3</v>
      </c>
      <c r="P27" s="166">
        <v>0</v>
      </c>
      <c r="Q27" s="166">
        <f t="shared" si="5"/>
        <v>0</v>
      </c>
      <c r="R27" s="166"/>
      <c r="S27" s="166"/>
      <c r="T27" s="167">
        <v>0</v>
      </c>
      <c r="U27" s="166">
        <f t="shared" si="6"/>
        <v>0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129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 x14ac:dyDescent="0.2">
      <c r="A28" s="157">
        <v>16</v>
      </c>
      <c r="B28" s="163" t="s">
        <v>368</v>
      </c>
      <c r="C28" s="197" t="s">
        <v>367</v>
      </c>
      <c r="D28" s="165" t="s">
        <v>106</v>
      </c>
      <c r="E28" s="171">
        <v>3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6.8000000000000005E-4</v>
      </c>
      <c r="O28" s="166">
        <f t="shared" si="4"/>
        <v>2.0400000000000001E-3</v>
      </c>
      <c r="P28" s="166">
        <v>0</v>
      </c>
      <c r="Q28" s="166">
        <f t="shared" si="5"/>
        <v>0</v>
      </c>
      <c r="R28" s="166"/>
      <c r="S28" s="166"/>
      <c r="T28" s="167">
        <v>0.89</v>
      </c>
      <c r="U28" s="166">
        <f t="shared" si="6"/>
        <v>2.67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107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ht="22.5" outlineLevel="1" x14ac:dyDescent="0.2">
      <c r="A29" s="157">
        <v>17</v>
      </c>
      <c r="B29" s="163" t="s">
        <v>366</v>
      </c>
      <c r="C29" s="197" t="s">
        <v>365</v>
      </c>
      <c r="D29" s="165" t="s">
        <v>106</v>
      </c>
      <c r="E29" s="171">
        <v>2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5.0000000000000002E-5</v>
      </c>
      <c r="O29" s="166">
        <f t="shared" si="4"/>
        <v>1E-4</v>
      </c>
      <c r="P29" s="166">
        <v>0</v>
      </c>
      <c r="Q29" s="166">
        <f t="shared" si="5"/>
        <v>0</v>
      </c>
      <c r="R29" s="166"/>
      <c r="S29" s="166"/>
      <c r="T29" s="167">
        <v>0.5</v>
      </c>
      <c r="U29" s="166">
        <f t="shared" si="6"/>
        <v>1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107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 x14ac:dyDescent="0.2">
      <c r="A30" s="157">
        <v>18</v>
      </c>
      <c r="B30" s="163" t="s">
        <v>364</v>
      </c>
      <c r="C30" s="197" t="s">
        <v>363</v>
      </c>
      <c r="D30" s="165" t="s">
        <v>106</v>
      </c>
      <c r="E30" s="171">
        <v>2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5.0000000000000002E-5</v>
      </c>
      <c r="O30" s="166">
        <f t="shared" si="4"/>
        <v>1E-4</v>
      </c>
      <c r="P30" s="166">
        <v>0</v>
      </c>
      <c r="Q30" s="166">
        <f t="shared" si="5"/>
        <v>0</v>
      </c>
      <c r="R30" s="166"/>
      <c r="S30" s="166"/>
      <c r="T30" s="167">
        <v>0.55000000000000004</v>
      </c>
      <c r="U30" s="166">
        <f t="shared" si="6"/>
        <v>1.1000000000000001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107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19</v>
      </c>
      <c r="B31" s="163" t="s">
        <v>147</v>
      </c>
      <c r="C31" s="197" t="s">
        <v>148</v>
      </c>
      <c r="D31" s="165" t="s">
        <v>112</v>
      </c>
      <c r="E31" s="171">
        <v>6.3E-2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0</v>
      </c>
      <c r="O31" s="166">
        <f t="shared" si="4"/>
        <v>0</v>
      </c>
      <c r="P31" s="166">
        <v>0</v>
      </c>
      <c r="Q31" s="166">
        <f t="shared" si="5"/>
        <v>0</v>
      </c>
      <c r="R31" s="166"/>
      <c r="S31" s="166"/>
      <c r="T31" s="167">
        <v>1.74</v>
      </c>
      <c r="U31" s="166">
        <f t="shared" si="6"/>
        <v>0.11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107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x14ac:dyDescent="0.2">
      <c r="A32" s="158" t="s">
        <v>102</v>
      </c>
      <c r="B32" s="164" t="s">
        <v>249</v>
      </c>
      <c r="C32" s="198" t="s">
        <v>248</v>
      </c>
      <c r="D32" s="168"/>
      <c r="E32" s="172"/>
      <c r="F32" s="175"/>
      <c r="G32" s="175">
        <f>SUMIF(AE33:AE47,"&lt;&gt;NOR",G33:G47)</f>
        <v>0</v>
      </c>
      <c r="H32" s="175"/>
      <c r="I32" s="175">
        <f>SUM(I33:I47)</f>
        <v>0</v>
      </c>
      <c r="J32" s="175"/>
      <c r="K32" s="175">
        <f>SUM(K33:K47)</f>
        <v>0</v>
      </c>
      <c r="L32" s="175"/>
      <c r="M32" s="175">
        <f>SUM(M33:M47)</f>
        <v>0</v>
      </c>
      <c r="N32" s="169"/>
      <c r="O32" s="169">
        <f>SUM(O33:O47)</f>
        <v>0.17660999999999999</v>
      </c>
      <c r="P32" s="169"/>
      <c r="Q32" s="169">
        <f>SUM(Q33:Q47)</f>
        <v>0.1188</v>
      </c>
      <c r="R32" s="169"/>
      <c r="S32" s="169"/>
      <c r="T32" s="170"/>
      <c r="U32" s="169">
        <f>SUM(U33:U47)</f>
        <v>81.38</v>
      </c>
      <c r="AE32" t="s">
        <v>103</v>
      </c>
    </row>
    <row r="33" spans="1:60" outlineLevel="1" x14ac:dyDescent="0.2">
      <c r="A33" s="157">
        <v>20</v>
      </c>
      <c r="B33" s="163" t="s">
        <v>362</v>
      </c>
      <c r="C33" s="197" t="s">
        <v>361</v>
      </c>
      <c r="D33" s="165" t="s">
        <v>124</v>
      </c>
      <c r="E33" s="171">
        <v>60</v>
      </c>
      <c r="F33" s="173"/>
      <c r="G33" s="174">
        <f t="shared" ref="G33:G47" si="7">ROUND(E33*F33,2)</f>
        <v>0</v>
      </c>
      <c r="H33" s="173"/>
      <c r="I33" s="174">
        <f t="shared" ref="I33:I47" si="8">ROUND(E33*H33,2)</f>
        <v>0</v>
      </c>
      <c r="J33" s="173"/>
      <c r="K33" s="174">
        <f t="shared" ref="K33:K47" si="9">ROUND(E33*J33,2)</f>
        <v>0</v>
      </c>
      <c r="L33" s="174">
        <v>21</v>
      </c>
      <c r="M33" s="174">
        <f t="shared" ref="M33:M47" si="10">G33*(1+L33/100)</f>
        <v>0</v>
      </c>
      <c r="N33" s="166">
        <v>0</v>
      </c>
      <c r="O33" s="166">
        <f t="shared" ref="O33:O47" si="11">ROUND(E33*N33,5)</f>
        <v>0</v>
      </c>
      <c r="P33" s="166">
        <v>1.98E-3</v>
      </c>
      <c r="Q33" s="166">
        <f t="shared" ref="Q33:Q47" si="12">ROUND(E33*P33,5)</f>
        <v>0.1188</v>
      </c>
      <c r="R33" s="166"/>
      <c r="S33" s="166"/>
      <c r="T33" s="167">
        <v>8.3000000000000004E-2</v>
      </c>
      <c r="U33" s="166">
        <f t="shared" ref="U33:U47" si="13">ROUND(E33*T33,2)</f>
        <v>4.9800000000000004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107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>
        <v>21</v>
      </c>
      <c r="B34" s="163" t="s">
        <v>360</v>
      </c>
      <c r="C34" s="197" t="s">
        <v>359</v>
      </c>
      <c r="D34" s="165" t="s">
        <v>112</v>
      </c>
      <c r="E34" s="171">
        <v>0.11899999999999999</v>
      </c>
      <c r="F34" s="173"/>
      <c r="G34" s="174">
        <f t="shared" si="7"/>
        <v>0</v>
      </c>
      <c r="H34" s="173"/>
      <c r="I34" s="174">
        <f t="shared" si="8"/>
        <v>0</v>
      </c>
      <c r="J34" s="173"/>
      <c r="K34" s="174">
        <f t="shared" si="9"/>
        <v>0</v>
      </c>
      <c r="L34" s="174">
        <v>21</v>
      </c>
      <c r="M34" s="174">
        <f t="shared" si="10"/>
        <v>0</v>
      </c>
      <c r="N34" s="166">
        <v>0</v>
      </c>
      <c r="O34" s="166">
        <f t="shared" si="11"/>
        <v>0</v>
      </c>
      <c r="P34" s="166">
        <v>0</v>
      </c>
      <c r="Q34" s="166">
        <f t="shared" si="12"/>
        <v>0</v>
      </c>
      <c r="R34" s="166"/>
      <c r="S34" s="166"/>
      <c r="T34" s="167">
        <v>4.1550000000000002</v>
      </c>
      <c r="U34" s="166">
        <f t="shared" si="13"/>
        <v>0.49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107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22</v>
      </c>
      <c r="B35" s="163" t="s">
        <v>127</v>
      </c>
      <c r="C35" s="197" t="s">
        <v>358</v>
      </c>
      <c r="D35" s="165" t="s">
        <v>112</v>
      </c>
      <c r="E35" s="171">
        <v>0.11899999999999999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21</v>
      </c>
      <c r="M35" s="174">
        <f t="shared" si="10"/>
        <v>0</v>
      </c>
      <c r="N35" s="166">
        <v>0</v>
      </c>
      <c r="O35" s="166">
        <f t="shared" si="11"/>
        <v>0</v>
      </c>
      <c r="P35" s="166">
        <v>0</v>
      </c>
      <c r="Q35" s="166">
        <f t="shared" si="12"/>
        <v>0</v>
      </c>
      <c r="R35" s="166"/>
      <c r="S35" s="166"/>
      <c r="T35" s="167">
        <v>2.68</v>
      </c>
      <c r="U35" s="166">
        <f t="shared" si="13"/>
        <v>0.32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129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23</v>
      </c>
      <c r="B36" s="163" t="s">
        <v>357</v>
      </c>
      <c r="C36" s="197" t="s">
        <v>356</v>
      </c>
      <c r="D36" s="165" t="s">
        <v>106</v>
      </c>
      <c r="E36" s="171">
        <v>10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21</v>
      </c>
      <c r="M36" s="174">
        <f t="shared" si="10"/>
        <v>0</v>
      </c>
      <c r="N36" s="166">
        <v>7.7999999999999996E-3</v>
      </c>
      <c r="O36" s="166">
        <f t="shared" si="11"/>
        <v>7.8E-2</v>
      </c>
      <c r="P36" s="166">
        <v>0</v>
      </c>
      <c r="Q36" s="166">
        <f t="shared" si="12"/>
        <v>0</v>
      </c>
      <c r="R36" s="166"/>
      <c r="S36" s="166"/>
      <c r="T36" s="167">
        <v>0.755</v>
      </c>
      <c r="U36" s="166">
        <f t="shared" si="13"/>
        <v>7.55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107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22.5" outlineLevel="1" x14ac:dyDescent="0.2">
      <c r="A37" s="157">
        <v>24</v>
      </c>
      <c r="B37" s="163" t="s">
        <v>466</v>
      </c>
      <c r="C37" s="197" t="s">
        <v>465</v>
      </c>
      <c r="D37" s="165" t="s">
        <v>106</v>
      </c>
      <c r="E37" s="171">
        <v>2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7.3999999999999999E-4</v>
      </c>
      <c r="O37" s="166">
        <f t="shared" si="11"/>
        <v>1.48E-3</v>
      </c>
      <c r="P37" s="166">
        <v>0</v>
      </c>
      <c r="Q37" s="166">
        <f t="shared" si="12"/>
        <v>0</v>
      </c>
      <c r="R37" s="166"/>
      <c r="S37" s="166"/>
      <c r="T37" s="167">
        <v>0.92300000000000004</v>
      </c>
      <c r="U37" s="166">
        <f t="shared" si="13"/>
        <v>1.85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107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25</v>
      </c>
      <c r="B38" s="163" t="s">
        <v>355</v>
      </c>
      <c r="C38" s="197" t="s">
        <v>354</v>
      </c>
      <c r="D38" s="165" t="s">
        <v>106</v>
      </c>
      <c r="E38" s="171">
        <v>13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0</v>
      </c>
      <c r="O38" s="166">
        <f t="shared" si="11"/>
        <v>0</v>
      </c>
      <c r="P38" s="166">
        <v>0</v>
      </c>
      <c r="Q38" s="166">
        <f t="shared" si="12"/>
        <v>0</v>
      </c>
      <c r="R38" s="166"/>
      <c r="S38" s="166"/>
      <c r="T38" s="167">
        <v>0.17399999999999999</v>
      </c>
      <c r="U38" s="166">
        <f t="shared" si="13"/>
        <v>2.2599999999999998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107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26</v>
      </c>
      <c r="B39" s="163" t="s">
        <v>353</v>
      </c>
      <c r="C39" s="197" t="s">
        <v>352</v>
      </c>
      <c r="D39" s="165" t="s">
        <v>106</v>
      </c>
      <c r="E39" s="171">
        <v>10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0.25900000000000001</v>
      </c>
      <c r="U39" s="166">
        <f t="shared" si="13"/>
        <v>2.59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107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>
        <v>27</v>
      </c>
      <c r="B40" s="163" t="s">
        <v>464</v>
      </c>
      <c r="C40" s="197" t="s">
        <v>463</v>
      </c>
      <c r="D40" s="165" t="s">
        <v>106</v>
      </c>
      <c r="E40" s="171">
        <v>2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21</v>
      </c>
      <c r="M40" s="174">
        <f t="shared" si="10"/>
        <v>0</v>
      </c>
      <c r="N40" s="166">
        <v>4.4999999999999999E-4</v>
      </c>
      <c r="O40" s="166">
        <f t="shared" si="11"/>
        <v>8.9999999999999998E-4</v>
      </c>
      <c r="P40" s="166">
        <v>0</v>
      </c>
      <c r="Q40" s="166">
        <f t="shared" si="12"/>
        <v>0</v>
      </c>
      <c r="R40" s="166"/>
      <c r="S40" s="166"/>
      <c r="T40" s="167">
        <v>0.25</v>
      </c>
      <c r="U40" s="166">
        <f t="shared" si="13"/>
        <v>0.5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107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22.5" outlineLevel="1" x14ac:dyDescent="0.2">
      <c r="A41" s="157">
        <v>28</v>
      </c>
      <c r="B41" s="163" t="s">
        <v>351</v>
      </c>
      <c r="C41" s="197" t="s">
        <v>350</v>
      </c>
      <c r="D41" s="165" t="s">
        <v>106</v>
      </c>
      <c r="E41" s="171">
        <v>4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21</v>
      </c>
      <c r="M41" s="174">
        <f t="shared" si="10"/>
        <v>0</v>
      </c>
      <c r="N41" s="166">
        <v>5.5000000000000003E-4</v>
      </c>
      <c r="O41" s="166">
        <f t="shared" si="11"/>
        <v>2.2000000000000001E-3</v>
      </c>
      <c r="P41" s="166">
        <v>0</v>
      </c>
      <c r="Q41" s="166">
        <f t="shared" si="12"/>
        <v>0</v>
      </c>
      <c r="R41" s="166"/>
      <c r="S41" s="166"/>
      <c r="T41" s="167">
        <v>0.36670000000000003</v>
      </c>
      <c r="U41" s="166">
        <f t="shared" si="13"/>
        <v>1.47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107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ht="22.5" outlineLevel="1" x14ac:dyDescent="0.2">
      <c r="A42" s="157">
        <v>29</v>
      </c>
      <c r="B42" s="163" t="s">
        <v>349</v>
      </c>
      <c r="C42" s="197" t="s">
        <v>348</v>
      </c>
      <c r="D42" s="165" t="s">
        <v>106</v>
      </c>
      <c r="E42" s="171">
        <v>6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21</v>
      </c>
      <c r="M42" s="174">
        <f t="shared" si="10"/>
        <v>0</v>
      </c>
      <c r="N42" s="166">
        <v>8.0000000000000004E-4</v>
      </c>
      <c r="O42" s="166">
        <f t="shared" si="11"/>
        <v>4.7999999999999996E-3</v>
      </c>
      <c r="P42" s="166">
        <v>0</v>
      </c>
      <c r="Q42" s="166">
        <f t="shared" si="12"/>
        <v>0</v>
      </c>
      <c r="R42" s="166"/>
      <c r="S42" s="166"/>
      <c r="T42" s="167">
        <v>0.37</v>
      </c>
      <c r="U42" s="166">
        <f t="shared" si="13"/>
        <v>2.2200000000000002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107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30</v>
      </c>
      <c r="B43" s="163" t="s">
        <v>345</v>
      </c>
      <c r="C43" s="197" t="s">
        <v>344</v>
      </c>
      <c r="D43" s="165" t="s">
        <v>124</v>
      </c>
      <c r="E43" s="171">
        <v>16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21</v>
      </c>
      <c r="M43" s="174">
        <f t="shared" si="10"/>
        <v>0</v>
      </c>
      <c r="N43" s="166">
        <v>4.8999999999999998E-4</v>
      </c>
      <c r="O43" s="166">
        <f t="shared" si="11"/>
        <v>7.8399999999999997E-3</v>
      </c>
      <c r="P43" s="166">
        <v>0</v>
      </c>
      <c r="Q43" s="166">
        <f t="shared" si="12"/>
        <v>0</v>
      </c>
      <c r="R43" s="166"/>
      <c r="S43" s="166"/>
      <c r="T43" s="167">
        <v>0.22500000000000001</v>
      </c>
      <c r="U43" s="166">
        <f t="shared" si="13"/>
        <v>3.6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107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31</v>
      </c>
      <c r="B44" s="163" t="s">
        <v>343</v>
      </c>
      <c r="C44" s="197" t="s">
        <v>342</v>
      </c>
      <c r="D44" s="165" t="s">
        <v>124</v>
      </c>
      <c r="E44" s="171">
        <v>28.5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21</v>
      </c>
      <c r="M44" s="174">
        <f t="shared" si="10"/>
        <v>0</v>
      </c>
      <c r="N44" s="166">
        <v>8.0999999999999996E-4</v>
      </c>
      <c r="O44" s="166">
        <f t="shared" si="11"/>
        <v>2.3089999999999999E-2</v>
      </c>
      <c r="P44" s="166">
        <v>0</v>
      </c>
      <c r="Q44" s="166">
        <f t="shared" si="12"/>
        <v>0</v>
      </c>
      <c r="R44" s="166"/>
      <c r="S44" s="166"/>
      <c r="T44" s="167">
        <v>0.47499999999999998</v>
      </c>
      <c r="U44" s="166">
        <f t="shared" si="13"/>
        <v>13.54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107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>
        <v>32</v>
      </c>
      <c r="B45" s="163" t="s">
        <v>341</v>
      </c>
      <c r="C45" s="197" t="s">
        <v>340</v>
      </c>
      <c r="D45" s="165" t="s">
        <v>124</v>
      </c>
      <c r="E45" s="171">
        <v>44.5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21</v>
      </c>
      <c r="M45" s="174">
        <f t="shared" si="10"/>
        <v>0</v>
      </c>
      <c r="N45" s="166">
        <v>1.31E-3</v>
      </c>
      <c r="O45" s="166">
        <f t="shared" si="11"/>
        <v>5.8299999999999998E-2</v>
      </c>
      <c r="P45" s="166">
        <v>0</v>
      </c>
      <c r="Q45" s="166">
        <f t="shared" si="12"/>
        <v>0</v>
      </c>
      <c r="R45" s="166"/>
      <c r="S45" s="166"/>
      <c r="T45" s="167">
        <v>0.79700000000000004</v>
      </c>
      <c r="U45" s="166">
        <f t="shared" si="13"/>
        <v>35.47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107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ht="22.5" outlineLevel="1" x14ac:dyDescent="0.2">
      <c r="A46" s="157">
        <v>33</v>
      </c>
      <c r="B46" s="163" t="s">
        <v>339</v>
      </c>
      <c r="C46" s="197" t="s">
        <v>338</v>
      </c>
      <c r="D46" s="165" t="s">
        <v>124</v>
      </c>
      <c r="E46" s="171">
        <v>89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21</v>
      </c>
      <c r="M46" s="174">
        <f t="shared" si="10"/>
        <v>0</v>
      </c>
      <c r="N46" s="166">
        <v>0</v>
      </c>
      <c r="O46" s="166">
        <f t="shared" si="11"/>
        <v>0</v>
      </c>
      <c r="P46" s="166">
        <v>0</v>
      </c>
      <c r="Q46" s="166">
        <f t="shared" si="12"/>
        <v>0</v>
      </c>
      <c r="R46" s="166"/>
      <c r="S46" s="166"/>
      <c r="T46" s="167">
        <v>4.8000000000000001E-2</v>
      </c>
      <c r="U46" s="166">
        <f t="shared" si="13"/>
        <v>4.2699999999999996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107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34</v>
      </c>
      <c r="B47" s="163" t="s">
        <v>337</v>
      </c>
      <c r="C47" s="197" t="s">
        <v>336</v>
      </c>
      <c r="D47" s="165" t="s">
        <v>112</v>
      </c>
      <c r="E47" s="171">
        <v>0.17699999999999999</v>
      </c>
      <c r="F47" s="173"/>
      <c r="G47" s="174">
        <f t="shared" si="7"/>
        <v>0</v>
      </c>
      <c r="H47" s="173"/>
      <c r="I47" s="174">
        <f t="shared" si="8"/>
        <v>0</v>
      </c>
      <c r="J47" s="173"/>
      <c r="K47" s="174">
        <f t="shared" si="9"/>
        <v>0</v>
      </c>
      <c r="L47" s="174">
        <v>21</v>
      </c>
      <c r="M47" s="174">
        <f t="shared" si="10"/>
        <v>0</v>
      </c>
      <c r="N47" s="166">
        <v>0</v>
      </c>
      <c r="O47" s="166">
        <f t="shared" si="11"/>
        <v>0</v>
      </c>
      <c r="P47" s="166">
        <v>0</v>
      </c>
      <c r="Q47" s="166">
        <f t="shared" si="12"/>
        <v>0</v>
      </c>
      <c r="R47" s="166"/>
      <c r="S47" s="166"/>
      <c r="T47" s="167">
        <v>1.5229999999999999</v>
      </c>
      <c r="U47" s="166">
        <f t="shared" si="13"/>
        <v>0.27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107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x14ac:dyDescent="0.2">
      <c r="A48" s="158" t="s">
        <v>102</v>
      </c>
      <c r="B48" s="164" t="s">
        <v>67</v>
      </c>
      <c r="C48" s="198" t="s">
        <v>68</v>
      </c>
      <c r="D48" s="168"/>
      <c r="E48" s="172"/>
      <c r="F48" s="175"/>
      <c r="G48" s="175">
        <f>SUMIF(AE49:AE71,"&lt;&gt;NOR",G49:G71)</f>
        <v>0</v>
      </c>
      <c r="H48" s="175"/>
      <c r="I48" s="175">
        <f>SUM(I49:I71)</f>
        <v>0</v>
      </c>
      <c r="J48" s="175"/>
      <c r="K48" s="175">
        <f>SUM(K49:K71)</f>
        <v>0</v>
      </c>
      <c r="L48" s="175"/>
      <c r="M48" s="175">
        <f>SUM(M49:M71)</f>
        <v>0</v>
      </c>
      <c r="N48" s="169"/>
      <c r="O48" s="169">
        <f>SUM(O49:O71)</f>
        <v>7.104000000000002E-2</v>
      </c>
      <c r="P48" s="169"/>
      <c r="Q48" s="169">
        <f>SUM(Q49:Q71)</f>
        <v>0.14910000000000001</v>
      </c>
      <c r="R48" s="169"/>
      <c r="S48" s="169"/>
      <c r="T48" s="170"/>
      <c r="U48" s="169">
        <f>SUM(U49:U71)</f>
        <v>79.519999999999982</v>
      </c>
      <c r="AE48" t="s">
        <v>103</v>
      </c>
    </row>
    <row r="49" spans="1:60" ht="33.75" outlineLevel="1" x14ac:dyDescent="0.2">
      <c r="A49" s="157">
        <v>35</v>
      </c>
      <c r="B49" s="163" t="s">
        <v>335</v>
      </c>
      <c r="C49" s="197" t="s">
        <v>334</v>
      </c>
      <c r="D49" s="165" t="s">
        <v>124</v>
      </c>
      <c r="E49" s="171">
        <v>70</v>
      </c>
      <c r="F49" s="173"/>
      <c r="G49" s="174">
        <f t="shared" ref="G49:G71" si="14">ROUND(E49*F49,2)</f>
        <v>0</v>
      </c>
      <c r="H49" s="173"/>
      <c r="I49" s="174">
        <f t="shared" ref="I49:I71" si="15">ROUND(E49*H49,2)</f>
        <v>0</v>
      </c>
      <c r="J49" s="173"/>
      <c r="K49" s="174">
        <f t="shared" ref="K49:K71" si="16">ROUND(E49*J49,2)</f>
        <v>0</v>
      </c>
      <c r="L49" s="174">
        <v>21</v>
      </c>
      <c r="M49" s="174">
        <f t="shared" ref="M49:M71" si="17">G49*(1+L49/100)</f>
        <v>0</v>
      </c>
      <c r="N49" s="166">
        <v>0</v>
      </c>
      <c r="O49" s="166">
        <f t="shared" ref="O49:O71" si="18">ROUND(E49*N49,5)</f>
        <v>0</v>
      </c>
      <c r="P49" s="166">
        <v>2.1299999999999999E-3</v>
      </c>
      <c r="Q49" s="166">
        <f t="shared" ref="Q49:Q71" si="19">ROUND(E49*P49,5)</f>
        <v>0.14910000000000001</v>
      </c>
      <c r="R49" s="166"/>
      <c r="S49" s="166"/>
      <c r="T49" s="167">
        <v>0.17299999999999999</v>
      </c>
      <c r="U49" s="166">
        <f t="shared" ref="U49:U71" si="20">ROUND(E49*T49,2)</f>
        <v>12.11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107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36</v>
      </c>
      <c r="B50" s="163" t="s">
        <v>153</v>
      </c>
      <c r="C50" s="197" t="s">
        <v>333</v>
      </c>
      <c r="D50" s="165" t="s">
        <v>112</v>
      </c>
      <c r="E50" s="171">
        <v>0.14899999999999999</v>
      </c>
      <c r="F50" s="173"/>
      <c r="G50" s="174">
        <f t="shared" si="14"/>
        <v>0</v>
      </c>
      <c r="H50" s="173"/>
      <c r="I50" s="174">
        <f t="shared" si="15"/>
        <v>0</v>
      </c>
      <c r="J50" s="173"/>
      <c r="K50" s="174">
        <f t="shared" si="16"/>
        <v>0</v>
      </c>
      <c r="L50" s="174">
        <v>21</v>
      </c>
      <c r="M50" s="174">
        <f t="shared" si="17"/>
        <v>0</v>
      </c>
      <c r="N50" s="166">
        <v>0</v>
      </c>
      <c r="O50" s="166">
        <f t="shared" si="18"/>
        <v>0</v>
      </c>
      <c r="P50" s="166">
        <v>0</v>
      </c>
      <c r="Q50" s="166">
        <f t="shared" si="19"/>
        <v>0</v>
      </c>
      <c r="R50" s="166"/>
      <c r="S50" s="166"/>
      <c r="T50" s="167">
        <v>4.1550000000000002</v>
      </c>
      <c r="U50" s="166">
        <f t="shared" si="20"/>
        <v>0.62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107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37</v>
      </c>
      <c r="B51" s="163" t="s">
        <v>127</v>
      </c>
      <c r="C51" s="197" t="s">
        <v>155</v>
      </c>
      <c r="D51" s="165" t="s">
        <v>112</v>
      </c>
      <c r="E51" s="171">
        <v>0.14899999999999999</v>
      </c>
      <c r="F51" s="173"/>
      <c r="G51" s="174">
        <f t="shared" si="14"/>
        <v>0</v>
      </c>
      <c r="H51" s="173"/>
      <c r="I51" s="174">
        <f t="shared" si="15"/>
        <v>0</v>
      </c>
      <c r="J51" s="173"/>
      <c r="K51" s="174">
        <f t="shared" si="16"/>
        <v>0</v>
      </c>
      <c r="L51" s="174">
        <v>21</v>
      </c>
      <c r="M51" s="174">
        <f t="shared" si="17"/>
        <v>0</v>
      </c>
      <c r="N51" s="166">
        <v>0</v>
      </c>
      <c r="O51" s="166">
        <f t="shared" si="18"/>
        <v>0</v>
      </c>
      <c r="P51" s="166">
        <v>0</v>
      </c>
      <c r="Q51" s="166">
        <f t="shared" si="19"/>
        <v>0</v>
      </c>
      <c r="R51" s="166"/>
      <c r="S51" s="166"/>
      <c r="T51" s="167">
        <v>2.68</v>
      </c>
      <c r="U51" s="166">
        <f t="shared" si="20"/>
        <v>0.4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129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ht="22.5" outlineLevel="1" x14ac:dyDescent="0.2">
      <c r="A52" s="157">
        <v>38</v>
      </c>
      <c r="B52" s="163" t="s">
        <v>166</v>
      </c>
      <c r="C52" s="197" t="s">
        <v>329</v>
      </c>
      <c r="D52" s="165" t="s">
        <v>124</v>
      </c>
      <c r="E52" s="171">
        <v>47.6</v>
      </c>
      <c r="F52" s="173"/>
      <c r="G52" s="174">
        <f t="shared" si="14"/>
        <v>0</v>
      </c>
      <c r="H52" s="173"/>
      <c r="I52" s="174">
        <f t="shared" si="15"/>
        <v>0</v>
      </c>
      <c r="J52" s="173"/>
      <c r="K52" s="174">
        <f t="shared" si="16"/>
        <v>0</v>
      </c>
      <c r="L52" s="174">
        <v>21</v>
      </c>
      <c r="M52" s="174">
        <f t="shared" si="17"/>
        <v>0</v>
      </c>
      <c r="N52" s="166">
        <v>4.2999999999999999E-4</v>
      </c>
      <c r="O52" s="166">
        <f t="shared" si="18"/>
        <v>2.0469999999999999E-2</v>
      </c>
      <c r="P52" s="166">
        <v>0</v>
      </c>
      <c r="Q52" s="166">
        <f t="shared" si="19"/>
        <v>0</v>
      </c>
      <c r="R52" s="166"/>
      <c r="S52" s="166"/>
      <c r="T52" s="167">
        <v>0.27889999999999998</v>
      </c>
      <c r="U52" s="166">
        <f t="shared" si="20"/>
        <v>13.28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107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22.5" outlineLevel="1" x14ac:dyDescent="0.2">
      <c r="A53" s="157">
        <v>39</v>
      </c>
      <c r="B53" s="163" t="s">
        <v>168</v>
      </c>
      <c r="C53" s="197" t="s">
        <v>328</v>
      </c>
      <c r="D53" s="165" t="s">
        <v>124</v>
      </c>
      <c r="E53" s="171">
        <v>36</v>
      </c>
      <c r="F53" s="173"/>
      <c r="G53" s="174">
        <f t="shared" si="14"/>
        <v>0</v>
      </c>
      <c r="H53" s="173"/>
      <c r="I53" s="174">
        <f t="shared" si="15"/>
        <v>0</v>
      </c>
      <c r="J53" s="173"/>
      <c r="K53" s="174">
        <f t="shared" si="16"/>
        <v>0</v>
      </c>
      <c r="L53" s="174">
        <v>21</v>
      </c>
      <c r="M53" s="174">
        <f t="shared" si="17"/>
        <v>0</v>
      </c>
      <c r="N53" s="166">
        <v>5.2999999999999998E-4</v>
      </c>
      <c r="O53" s="166">
        <f t="shared" si="18"/>
        <v>1.908E-2</v>
      </c>
      <c r="P53" s="166">
        <v>0</v>
      </c>
      <c r="Q53" s="166">
        <f t="shared" si="19"/>
        <v>0</v>
      </c>
      <c r="R53" s="166"/>
      <c r="S53" s="166"/>
      <c r="T53" s="167">
        <v>0.29730000000000001</v>
      </c>
      <c r="U53" s="166">
        <f t="shared" si="20"/>
        <v>10.7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107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2.5" outlineLevel="1" x14ac:dyDescent="0.2">
      <c r="A54" s="157">
        <v>40</v>
      </c>
      <c r="B54" s="163" t="s">
        <v>170</v>
      </c>
      <c r="C54" s="197" t="s">
        <v>327</v>
      </c>
      <c r="D54" s="165" t="s">
        <v>124</v>
      </c>
      <c r="E54" s="171">
        <v>12</v>
      </c>
      <c r="F54" s="173"/>
      <c r="G54" s="174">
        <f t="shared" si="14"/>
        <v>0</v>
      </c>
      <c r="H54" s="173"/>
      <c r="I54" s="174">
        <f t="shared" si="15"/>
        <v>0</v>
      </c>
      <c r="J54" s="173"/>
      <c r="K54" s="174">
        <f t="shared" si="16"/>
        <v>0</v>
      </c>
      <c r="L54" s="174">
        <v>21</v>
      </c>
      <c r="M54" s="174">
        <f t="shared" si="17"/>
        <v>0</v>
      </c>
      <c r="N54" s="166">
        <v>7.2999999999999996E-4</v>
      </c>
      <c r="O54" s="166">
        <f t="shared" si="18"/>
        <v>8.7600000000000004E-3</v>
      </c>
      <c r="P54" s="166">
        <v>0</v>
      </c>
      <c r="Q54" s="166">
        <f t="shared" si="19"/>
        <v>0</v>
      </c>
      <c r="R54" s="166"/>
      <c r="S54" s="166"/>
      <c r="T54" s="167">
        <v>0.33279999999999998</v>
      </c>
      <c r="U54" s="166">
        <f t="shared" si="20"/>
        <v>3.99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107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2.5" outlineLevel="1" x14ac:dyDescent="0.2">
      <c r="A55" s="157">
        <v>41</v>
      </c>
      <c r="B55" s="163" t="s">
        <v>172</v>
      </c>
      <c r="C55" s="197" t="s">
        <v>462</v>
      </c>
      <c r="D55" s="165" t="s">
        <v>124</v>
      </c>
      <c r="E55" s="171">
        <v>10</v>
      </c>
      <c r="F55" s="173"/>
      <c r="G55" s="174">
        <f t="shared" si="14"/>
        <v>0</v>
      </c>
      <c r="H55" s="173"/>
      <c r="I55" s="174">
        <f t="shared" si="15"/>
        <v>0</v>
      </c>
      <c r="J55" s="173"/>
      <c r="K55" s="174">
        <f t="shared" si="16"/>
        <v>0</v>
      </c>
      <c r="L55" s="174">
        <v>21</v>
      </c>
      <c r="M55" s="174">
        <f t="shared" si="17"/>
        <v>0</v>
      </c>
      <c r="N55" s="166">
        <v>1.0200000000000001E-3</v>
      </c>
      <c r="O55" s="166">
        <f t="shared" si="18"/>
        <v>1.0200000000000001E-2</v>
      </c>
      <c r="P55" s="166">
        <v>0</v>
      </c>
      <c r="Q55" s="166">
        <f t="shared" si="19"/>
        <v>0</v>
      </c>
      <c r="R55" s="166"/>
      <c r="S55" s="166"/>
      <c r="T55" s="167">
        <v>0.38469999999999999</v>
      </c>
      <c r="U55" s="166">
        <f t="shared" si="20"/>
        <v>3.85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107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42</v>
      </c>
      <c r="B56" s="163" t="s">
        <v>326</v>
      </c>
      <c r="C56" s="197" t="s">
        <v>325</v>
      </c>
      <c r="D56" s="165" t="s">
        <v>106</v>
      </c>
      <c r="E56" s="171">
        <v>32</v>
      </c>
      <c r="F56" s="173"/>
      <c r="G56" s="174">
        <f t="shared" si="14"/>
        <v>0</v>
      </c>
      <c r="H56" s="173"/>
      <c r="I56" s="174">
        <f t="shared" si="15"/>
        <v>0</v>
      </c>
      <c r="J56" s="173"/>
      <c r="K56" s="174">
        <f t="shared" si="16"/>
        <v>0</v>
      </c>
      <c r="L56" s="174">
        <v>21</v>
      </c>
      <c r="M56" s="174">
        <f t="shared" si="17"/>
        <v>0</v>
      </c>
      <c r="N56" s="166">
        <v>0</v>
      </c>
      <c r="O56" s="166">
        <f t="shared" si="18"/>
        <v>0</v>
      </c>
      <c r="P56" s="166">
        <v>0</v>
      </c>
      <c r="Q56" s="166">
        <f t="shared" si="19"/>
        <v>0</v>
      </c>
      <c r="R56" s="166"/>
      <c r="S56" s="166"/>
      <c r="T56" s="167">
        <v>0.42499999999999999</v>
      </c>
      <c r="U56" s="166">
        <f t="shared" si="20"/>
        <v>13.6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107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43</v>
      </c>
      <c r="B57" s="163" t="s">
        <v>324</v>
      </c>
      <c r="C57" s="197" t="s">
        <v>323</v>
      </c>
      <c r="D57" s="165" t="s">
        <v>106</v>
      </c>
      <c r="E57" s="171">
        <v>2</v>
      </c>
      <c r="F57" s="173"/>
      <c r="G57" s="174">
        <f t="shared" si="14"/>
        <v>0</v>
      </c>
      <c r="H57" s="173"/>
      <c r="I57" s="174">
        <f t="shared" si="15"/>
        <v>0</v>
      </c>
      <c r="J57" s="173"/>
      <c r="K57" s="174">
        <f t="shared" si="16"/>
        <v>0</v>
      </c>
      <c r="L57" s="174">
        <v>21</v>
      </c>
      <c r="M57" s="174">
        <f t="shared" si="17"/>
        <v>0</v>
      </c>
      <c r="N57" s="166">
        <v>0</v>
      </c>
      <c r="O57" s="166">
        <f t="shared" si="18"/>
        <v>0</v>
      </c>
      <c r="P57" s="166">
        <v>0</v>
      </c>
      <c r="Q57" s="166">
        <f t="shared" si="19"/>
        <v>0</v>
      </c>
      <c r="R57" s="166"/>
      <c r="S57" s="166"/>
      <c r="T57" s="167">
        <v>0.42499999999999999</v>
      </c>
      <c r="U57" s="166">
        <f t="shared" si="20"/>
        <v>0.85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107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">
      <c r="A58" s="157">
        <v>44</v>
      </c>
      <c r="B58" s="163" t="s">
        <v>322</v>
      </c>
      <c r="C58" s="197" t="s">
        <v>321</v>
      </c>
      <c r="D58" s="165" t="s">
        <v>106</v>
      </c>
      <c r="E58" s="171">
        <v>32</v>
      </c>
      <c r="F58" s="173"/>
      <c r="G58" s="174">
        <f t="shared" si="14"/>
        <v>0</v>
      </c>
      <c r="H58" s="173"/>
      <c r="I58" s="174">
        <f t="shared" si="15"/>
        <v>0</v>
      </c>
      <c r="J58" s="173"/>
      <c r="K58" s="174">
        <f t="shared" si="16"/>
        <v>0</v>
      </c>
      <c r="L58" s="174">
        <v>21</v>
      </c>
      <c r="M58" s="174">
        <f t="shared" si="17"/>
        <v>0</v>
      </c>
      <c r="N58" s="166">
        <v>1.8000000000000001E-4</v>
      </c>
      <c r="O58" s="166">
        <f t="shared" si="18"/>
        <v>5.7600000000000004E-3</v>
      </c>
      <c r="P58" s="166">
        <v>0</v>
      </c>
      <c r="Q58" s="166">
        <f t="shared" si="19"/>
        <v>0</v>
      </c>
      <c r="R58" s="166"/>
      <c r="S58" s="166"/>
      <c r="T58" s="167">
        <v>0.254</v>
      </c>
      <c r="U58" s="166">
        <f t="shared" si="20"/>
        <v>8.1300000000000008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107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45</v>
      </c>
      <c r="B59" s="163" t="s">
        <v>320</v>
      </c>
      <c r="C59" s="197" t="s">
        <v>319</v>
      </c>
      <c r="D59" s="165" t="s">
        <v>106</v>
      </c>
      <c r="E59" s="171">
        <v>2</v>
      </c>
      <c r="F59" s="173"/>
      <c r="G59" s="174">
        <f t="shared" si="14"/>
        <v>0</v>
      </c>
      <c r="H59" s="173"/>
      <c r="I59" s="174">
        <f t="shared" si="15"/>
        <v>0</v>
      </c>
      <c r="J59" s="173"/>
      <c r="K59" s="174">
        <f t="shared" si="16"/>
        <v>0</v>
      </c>
      <c r="L59" s="174">
        <v>21</v>
      </c>
      <c r="M59" s="174">
        <f t="shared" si="17"/>
        <v>0</v>
      </c>
      <c r="N59" s="166">
        <v>7.3999999999999999E-4</v>
      </c>
      <c r="O59" s="166">
        <f t="shared" si="18"/>
        <v>1.48E-3</v>
      </c>
      <c r="P59" s="166">
        <v>0</v>
      </c>
      <c r="Q59" s="166">
        <f t="shared" si="19"/>
        <v>0</v>
      </c>
      <c r="R59" s="166"/>
      <c r="S59" s="166"/>
      <c r="T59" s="167">
        <v>0.30199999999999999</v>
      </c>
      <c r="U59" s="166">
        <f t="shared" si="20"/>
        <v>0.6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107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46</v>
      </c>
      <c r="B60" s="163" t="s">
        <v>194</v>
      </c>
      <c r="C60" s="197" t="s">
        <v>195</v>
      </c>
      <c r="D60" s="165" t="s">
        <v>106</v>
      </c>
      <c r="E60" s="171">
        <v>1</v>
      </c>
      <c r="F60" s="173"/>
      <c r="G60" s="174">
        <f t="shared" si="14"/>
        <v>0</v>
      </c>
      <c r="H60" s="173"/>
      <c r="I60" s="174">
        <f t="shared" si="15"/>
        <v>0</v>
      </c>
      <c r="J60" s="173"/>
      <c r="K60" s="174">
        <f t="shared" si="16"/>
        <v>0</v>
      </c>
      <c r="L60" s="174">
        <v>21</v>
      </c>
      <c r="M60" s="174">
        <f t="shared" si="17"/>
        <v>0</v>
      </c>
      <c r="N60" s="166">
        <v>2.0000000000000001E-4</v>
      </c>
      <c r="O60" s="166">
        <f t="shared" si="18"/>
        <v>2.0000000000000001E-4</v>
      </c>
      <c r="P60" s="166">
        <v>0</v>
      </c>
      <c r="Q60" s="166">
        <f t="shared" si="19"/>
        <v>0</v>
      </c>
      <c r="R60" s="166"/>
      <c r="S60" s="166"/>
      <c r="T60" s="167">
        <v>0.20699999999999999</v>
      </c>
      <c r="U60" s="166">
        <f t="shared" si="20"/>
        <v>0.21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107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>
        <v>47</v>
      </c>
      <c r="B61" s="163" t="s">
        <v>196</v>
      </c>
      <c r="C61" s="197" t="s">
        <v>197</v>
      </c>
      <c r="D61" s="165" t="s">
        <v>106</v>
      </c>
      <c r="E61" s="171">
        <v>1</v>
      </c>
      <c r="F61" s="173"/>
      <c r="G61" s="174">
        <f t="shared" si="14"/>
        <v>0</v>
      </c>
      <c r="H61" s="173"/>
      <c r="I61" s="174">
        <f t="shared" si="15"/>
        <v>0</v>
      </c>
      <c r="J61" s="173"/>
      <c r="K61" s="174">
        <f t="shared" si="16"/>
        <v>0</v>
      </c>
      <c r="L61" s="174">
        <v>21</v>
      </c>
      <c r="M61" s="174">
        <f t="shared" si="17"/>
        <v>0</v>
      </c>
      <c r="N61" s="166">
        <v>3.2000000000000003E-4</v>
      </c>
      <c r="O61" s="166">
        <f t="shared" si="18"/>
        <v>3.2000000000000003E-4</v>
      </c>
      <c r="P61" s="166">
        <v>0</v>
      </c>
      <c r="Q61" s="166">
        <f t="shared" si="19"/>
        <v>0</v>
      </c>
      <c r="R61" s="166"/>
      <c r="S61" s="166"/>
      <c r="T61" s="167">
        <v>0.22700000000000001</v>
      </c>
      <c r="U61" s="166">
        <f t="shared" si="20"/>
        <v>0.23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107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48</v>
      </c>
      <c r="B62" s="163" t="s">
        <v>198</v>
      </c>
      <c r="C62" s="197" t="s">
        <v>199</v>
      </c>
      <c r="D62" s="165" t="s">
        <v>106</v>
      </c>
      <c r="E62" s="171">
        <v>1</v>
      </c>
      <c r="F62" s="173"/>
      <c r="G62" s="174">
        <f t="shared" si="14"/>
        <v>0</v>
      </c>
      <c r="H62" s="173"/>
      <c r="I62" s="174">
        <f t="shared" si="15"/>
        <v>0</v>
      </c>
      <c r="J62" s="173"/>
      <c r="K62" s="174">
        <f t="shared" si="16"/>
        <v>0</v>
      </c>
      <c r="L62" s="174">
        <v>21</v>
      </c>
      <c r="M62" s="174">
        <f t="shared" si="17"/>
        <v>0</v>
      </c>
      <c r="N62" s="166">
        <v>5.1999999999999995E-4</v>
      </c>
      <c r="O62" s="166">
        <f t="shared" si="18"/>
        <v>5.1999999999999995E-4</v>
      </c>
      <c r="P62" s="166">
        <v>0</v>
      </c>
      <c r="Q62" s="166">
        <f t="shared" si="19"/>
        <v>0</v>
      </c>
      <c r="R62" s="166"/>
      <c r="S62" s="166"/>
      <c r="T62" s="167">
        <v>0.26900000000000002</v>
      </c>
      <c r="U62" s="166">
        <f t="shared" si="20"/>
        <v>0.27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107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>
        <v>49</v>
      </c>
      <c r="B63" s="163" t="s">
        <v>138</v>
      </c>
      <c r="C63" s="197" t="s">
        <v>204</v>
      </c>
      <c r="D63" s="165" t="s">
        <v>106</v>
      </c>
      <c r="E63" s="171">
        <v>1</v>
      </c>
      <c r="F63" s="173"/>
      <c r="G63" s="174">
        <f t="shared" si="14"/>
        <v>0</v>
      </c>
      <c r="H63" s="173"/>
      <c r="I63" s="174">
        <f t="shared" si="15"/>
        <v>0</v>
      </c>
      <c r="J63" s="173"/>
      <c r="K63" s="174">
        <f t="shared" si="16"/>
        <v>0</v>
      </c>
      <c r="L63" s="174">
        <v>21</v>
      </c>
      <c r="M63" s="174">
        <f t="shared" si="17"/>
        <v>0</v>
      </c>
      <c r="N63" s="166">
        <v>7.6999999999999996E-4</v>
      </c>
      <c r="O63" s="166">
        <f t="shared" si="18"/>
        <v>7.6999999999999996E-4</v>
      </c>
      <c r="P63" s="166">
        <v>0</v>
      </c>
      <c r="Q63" s="166">
        <f t="shared" si="19"/>
        <v>0</v>
      </c>
      <c r="R63" s="166"/>
      <c r="S63" s="166"/>
      <c r="T63" s="167">
        <v>0.35099999999999998</v>
      </c>
      <c r="U63" s="166">
        <f t="shared" si="20"/>
        <v>0.35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129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>
        <v>50</v>
      </c>
      <c r="B64" s="163" t="s">
        <v>318</v>
      </c>
      <c r="C64" s="197" t="s">
        <v>416</v>
      </c>
      <c r="D64" s="165" t="s">
        <v>106</v>
      </c>
      <c r="E64" s="171">
        <v>1</v>
      </c>
      <c r="F64" s="173"/>
      <c r="G64" s="174">
        <f t="shared" si="14"/>
        <v>0</v>
      </c>
      <c r="H64" s="173"/>
      <c r="I64" s="174">
        <f t="shared" si="15"/>
        <v>0</v>
      </c>
      <c r="J64" s="173"/>
      <c r="K64" s="174">
        <f t="shared" si="16"/>
        <v>0</v>
      </c>
      <c r="L64" s="174">
        <v>21</v>
      </c>
      <c r="M64" s="174">
        <f t="shared" si="17"/>
        <v>0</v>
      </c>
      <c r="N64" s="166">
        <v>1.9000000000000001E-4</v>
      </c>
      <c r="O64" s="166">
        <f t="shared" si="18"/>
        <v>1.9000000000000001E-4</v>
      </c>
      <c r="P64" s="166">
        <v>0</v>
      </c>
      <c r="Q64" s="166">
        <f t="shared" si="19"/>
        <v>0</v>
      </c>
      <c r="R64" s="166"/>
      <c r="S64" s="166"/>
      <c r="T64" s="167">
        <v>9.2999999999999999E-2</v>
      </c>
      <c r="U64" s="166">
        <f t="shared" si="20"/>
        <v>0.09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107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>
        <v>51</v>
      </c>
      <c r="B65" s="163" t="s">
        <v>415</v>
      </c>
      <c r="C65" s="197" t="s">
        <v>414</v>
      </c>
      <c r="D65" s="165" t="s">
        <v>106</v>
      </c>
      <c r="E65" s="171">
        <v>1</v>
      </c>
      <c r="F65" s="173"/>
      <c r="G65" s="174">
        <f t="shared" si="14"/>
        <v>0</v>
      </c>
      <c r="H65" s="173"/>
      <c r="I65" s="174">
        <f t="shared" si="15"/>
        <v>0</v>
      </c>
      <c r="J65" s="173"/>
      <c r="K65" s="174">
        <f t="shared" si="16"/>
        <v>0</v>
      </c>
      <c r="L65" s="174">
        <v>21</v>
      </c>
      <c r="M65" s="174">
        <f t="shared" si="17"/>
        <v>0</v>
      </c>
      <c r="N65" s="166">
        <v>3.1E-4</v>
      </c>
      <c r="O65" s="166">
        <f t="shared" si="18"/>
        <v>3.1E-4</v>
      </c>
      <c r="P65" s="166">
        <v>0</v>
      </c>
      <c r="Q65" s="166">
        <f t="shared" si="19"/>
        <v>0</v>
      </c>
      <c r="R65" s="166"/>
      <c r="S65" s="166"/>
      <c r="T65" s="167">
        <v>0.10299999999999999</v>
      </c>
      <c r="U65" s="166">
        <f t="shared" si="20"/>
        <v>0.1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107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>
        <v>52</v>
      </c>
      <c r="B66" s="163" t="s">
        <v>461</v>
      </c>
      <c r="C66" s="197" t="s">
        <v>460</v>
      </c>
      <c r="D66" s="165" t="s">
        <v>106</v>
      </c>
      <c r="E66" s="171">
        <v>1</v>
      </c>
      <c r="F66" s="173"/>
      <c r="G66" s="174">
        <f t="shared" si="14"/>
        <v>0</v>
      </c>
      <c r="H66" s="173"/>
      <c r="I66" s="174">
        <f t="shared" si="15"/>
        <v>0</v>
      </c>
      <c r="J66" s="173"/>
      <c r="K66" s="174">
        <f t="shared" si="16"/>
        <v>0</v>
      </c>
      <c r="L66" s="174">
        <v>21</v>
      </c>
      <c r="M66" s="174">
        <f t="shared" si="17"/>
        <v>0</v>
      </c>
      <c r="N66" s="166">
        <v>5.0000000000000001E-4</v>
      </c>
      <c r="O66" s="166">
        <f t="shared" si="18"/>
        <v>5.0000000000000001E-4</v>
      </c>
      <c r="P66" s="166">
        <v>0</v>
      </c>
      <c r="Q66" s="166">
        <f t="shared" si="19"/>
        <v>0</v>
      </c>
      <c r="R66" s="166"/>
      <c r="S66" s="166"/>
      <c r="T66" s="167">
        <v>0.124</v>
      </c>
      <c r="U66" s="166">
        <f t="shared" si="20"/>
        <v>0.12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107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>
        <v>53</v>
      </c>
      <c r="B67" s="163" t="s">
        <v>205</v>
      </c>
      <c r="C67" s="197" t="s">
        <v>316</v>
      </c>
      <c r="D67" s="165" t="s">
        <v>106</v>
      </c>
      <c r="E67" s="171">
        <v>3</v>
      </c>
      <c r="F67" s="173"/>
      <c r="G67" s="174">
        <f t="shared" si="14"/>
        <v>0</v>
      </c>
      <c r="H67" s="173"/>
      <c r="I67" s="174">
        <f t="shared" si="15"/>
        <v>0</v>
      </c>
      <c r="J67" s="173"/>
      <c r="K67" s="174">
        <f t="shared" si="16"/>
        <v>0</v>
      </c>
      <c r="L67" s="174">
        <v>21</v>
      </c>
      <c r="M67" s="174">
        <f t="shared" si="17"/>
        <v>0</v>
      </c>
      <c r="N67" s="166">
        <v>4.6999999999999999E-4</v>
      </c>
      <c r="O67" s="166">
        <f t="shared" si="18"/>
        <v>1.41E-3</v>
      </c>
      <c r="P67" s="166">
        <v>0</v>
      </c>
      <c r="Q67" s="166">
        <f t="shared" si="19"/>
        <v>0</v>
      </c>
      <c r="R67" s="166"/>
      <c r="S67" s="166"/>
      <c r="T67" s="167">
        <v>8.2000000000000003E-2</v>
      </c>
      <c r="U67" s="166">
        <f t="shared" si="20"/>
        <v>0.25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107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>
        <v>54</v>
      </c>
      <c r="B68" s="163" t="s">
        <v>207</v>
      </c>
      <c r="C68" s="197" t="s">
        <v>310</v>
      </c>
      <c r="D68" s="165" t="s">
        <v>124</v>
      </c>
      <c r="E68" s="171">
        <v>105.6</v>
      </c>
      <c r="F68" s="173"/>
      <c r="G68" s="174">
        <f t="shared" si="14"/>
        <v>0</v>
      </c>
      <c r="H68" s="173"/>
      <c r="I68" s="174">
        <f t="shared" si="15"/>
        <v>0</v>
      </c>
      <c r="J68" s="173"/>
      <c r="K68" s="174">
        <f t="shared" si="16"/>
        <v>0</v>
      </c>
      <c r="L68" s="174">
        <v>21</v>
      </c>
      <c r="M68" s="174">
        <f t="shared" si="17"/>
        <v>0</v>
      </c>
      <c r="N68" s="166">
        <v>0</v>
      </c>
      <c r="O68" s="166">
        <f t="shared" si="18"/>
        <v>0</v>
      </c>
      <c r="P68" s="166">
        <v>0</v>
      </c>
      <c r="Q68" s="166">
        <f t="shared" si="19"/>
        <v>0</v>
      </c>
      <c r="R68" s="166"/>
      <c r="S68" s="166"/>
      <c r="T68" s="167">
        <v>2.9000000000000001E-2</v>
      </c>
      <c r="U68" s="166">
        <f t="shared" si="20"/>
        <v>3.06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107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 x14ac:dyDescent="0.2">
      <c r="A69" s="157">
        <v>55</v>
      </c>
      <c r="B69" s="163" t="s">
        <v>209</v>
      </c>
      <c r="C69" s="197" t="s">
        <v>309</v>
      </c>
      <c r="D69" s="165" t="s">
        <v>124</v>
      </c>
      <c r="E69" s="171">
        <v>105.6</v>
      </c>
      <c r="F69" s="173"/>
      <c r="G69" s="174">
        <f t="shared" si="14"/>
        <v>0</v>
      </c>
      <c r="H69" s="173"/>
      <c r="I69" s="174">
        <f t="shared" si="15"/>
        <v>0</v>
      </c>
      <c r="J69" s="173"/>
      <c r="K69" s="174">
        <f t="shared" si="16"/>
        <v>0</v>
      </c>
      <c r="L69" s="174">
        <v>21</v>
      </c>
      <c r="M69" s="174">
        <f t="shared" si="17"/>
        <v>0</v>
      </c>
      <c r="N69" s="166">
        <v>1.0000000000000001E-5</v>
      </c>
      <c r="O69" s="166">
        <f t="shared" si="18"/>
        <v>1.06E-3</v>
      </c>
      <c r="P69" s="166">
        <v>0</v>
      </c>
      <c r="Q69" s="166">
        <f t="shared" si="19"/>
        <v>0</v>
      </c>
      <c r="R69" s="166"/>
      <c r="S69" s="166"/>
      <c r="T69" s="167">
        <v>6.2E-2</v>
      </c>
      <c r="U69" s="166">
        <f t="shared" si="20"/>
        <v>6.55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107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>
        <v>56</v>
      </c>
      <c r="B70" s="163" t="s">
        <v>209</v>
      </c>
      <c r="C70" s="197" t="s">
        <v>211</v>
      </c>
      <c r="D70" s="165" t="s">
        <v>212</v>
      </c>
      <c r="E70" s="171">
        <v>1</v>
      </c>
      <c r="F70" s="173"/>
      <c r="G70" s="174">
        <f t="shared" si="14"/>
        <v>0</v>
      </c>
      <c r="H70" s="173"/>
      <c r="I70" s="174">
        <f t="shared" si="15"/>
        <v>0</v>
      </c>
      <c r="J70" s="173"/>
      <c r="K70" s="174">
        <f t="shared" si="16"/>
        <v>0</v>
      </c>
      <c r="L70" s="174">
        <v>21</v>
      </c>
      <c r="M70" s="174">
        <f t="shared" si="17"/>
        <v>0</v>
      </c>
      <c r="N70" s="166">
        <v>1.0000000000000001E-5</v>
      </c>
      <c r="O70" s="166">
        <f t="shared" si="18"/>
        <v>1.0000000000000001E-5</v>
      </c>
      <c r="P70" s="166">
        <v>0</v>
      </c>
      <c r="Q70" s="166">
        <f t="shared" si="19"/>
        <v>0</v>
      </c>
      <c r="R70" s="166"/>
      <c r="S70" s="166"/>
      <c r="T70" s="167">
        <v>6.2E-2</v>
      </c>
      <c r="U70" s="166">
        <f t="shared" si="20"/>
        <v>0.06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107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>
        <v>57</v>
      </c>
      <c r="B71" s="163" t="s">
        <v>213</v>
      </c>
      <c r="C71" s="197" t="s">
        <v>214</v>
      </c>
      <c r="D71" s="165" t="s">
        <v>112</v>
      </c>
      <c r="E71" s="171">
        <v>7.0999999999999994E-2</v>
      </c>
      <c r="F71" s="173"/>
      <c r="G71" s="174">
        <f t="shared" si="14"/>
        <v>0</v>
      </c>
      <c r="H71" s="173"/>
      <c r="I71" s="174">
        <f t="shared" si="15"/>
        <v>0</v>
      </c>
      <c r="J71" s="173"/>
      <c r="K71" s="174">
        <f t="shared" si="16"/>
        <v>0</v>
      </c>
      <c r="L71" s="174">
        <v>21</v>
      </c>
      <c r="M71" s="174">
        <f t="shared" si="17"/>
        <v>0</v>
      </c>
      <c r="N71" s="166">
        <v>0</v>
      </c>
      <c r="O71" s="166">
        <f t="shared" si="18"/>
        <v>0</v>
      </c>
      <c r="P71" s="166">
        <v>0</v>
      </c>
      <c r="Q71" s="166">
        <f t="shared" si="19"/>
        <v>0</v>
      </c>
      <c r="R71" s="166"/>
      <c r="S71" s="166"/>
      <c r="T71" s="167">
        <v>1.3740000000000001</v>
      </c>
      <c r="U71" s="166">
        <f t="shared" si="20"/>
        <v>0.1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107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x14ac:dyDescent="0.2">
      <c r="A72" s="158" t="s">
        <v>102</v>
      </c>
      <c r="B72" s="164" t="s">
        <v>247</v>
      </c>
      <c r="C72" s="198" t="s">
        <v>246</v>
      </c>
      <c r="D72" s="168"/>
      <c r="E72" s="172"/>
      <c r="F72" s="175"/>
      <c r="G72" s="175">
        <f>SUMIF(AE73:AE106,"&lt;&gt;NOR",G73:G106)</f>
        <v>0</v>
      </c>
      <c r="H72" s="175"/>
      <c r="I72" s="175">
        <f>SUM(I73:I106)</f>
        <v>0</v>
      </c>
      <c r="J72" s="175"/>
      <c r="K72" s="175">
        <f>SUM(K73:K106)</f>
        <v>0</v>
      </c>
      <c r="L72" s="175"/>
      <c r="M72" s="175">
        <f>SUM(M73:M106)</f>
        <v>0</v>
      </c>
      <c r="N72" s="169"/>
      <c r="O72" s="169">
        <f>SUM(O73:O106)</f>
        <v>0.81849000000000016</v>
      </c>
      <c r="P72" s="169"/>
      <c r="Q72" s="169">
        <f>SUM(Q73:Q106)</f>
        <v>0.41073999999999999</v>
      </c>
      <c r="R72" s="169"/>
      <c r="S72" s="169"/>
      <c r="T72" s="170"/>
      <c r="U72" s="169">
        <f>SUM(U73:U106)</f>
        <v>169.80999999999995</v>
      </c>
      <c r="AE72" t="s">
        <v>103</v>
      </c>
    </row>
    <row r="73" spans="1:60" outlineLevel="1" x14ac:dyDescent="0.2">
      <c r="A73" s="157">
        <v>58</v>
      </c>
      <c r="B73" s="163" t="s">
        <v>308</v>
      </c>
      <c r="C73" s="197" t="s">
        <v>307</v>
      </c>
      <c r="D73" s="165" t="s">
        <v>262</v>
      </c>
      <c r="E73" s="171">
        <v>8</v>
      </c>
      <c r="F73" s="173"/>
      <c r="G73" s="174">
        <f t="shared" ref="G73:G106" si="21">ROUND(E73*F73,2)</f>
        <v>0</v>
      </c>
      <c r="H73" s="173"/>
      <c r="I73" s="174">
        <f t="shared" ref="I73:I106" si="22">ROUND(E73*H73,2)</f>
        <v>0</v>
      </c>
      <c r="J73" s="173"/>
      <c r="K73" s="174">
        <f t="shared" ref="K73:K106" si="23">ROUND(E73*J73,2)</f>
        <v>0</v>
      </c>
      <c r="L73" s="174">
        <v>21</v>
      </c>
      <c r="M73" s="174">
        <f t="shared" ref="M73:M106" si="24">G73*(1+L73/100)</f>
        <v>0</v>
      </c>
      <c r="N73" s="166">
        <v>0</v>
      </c>
      <c r="O73" s="166">
        <f t="shared" ref="O73:O106" si="25">ROUND(E73*N73,5)</f>
        <v>0</v>
      </c>
      <c r="P73" s="166">
        <v>1.933E-2</v>
      </c>
      <c r="Q73" s="166">
        <f t="shared" ref="Q73:Q106" si="26">ROUND(E73*P73,5)</f>
        <v>0.15464</v>
      </c>
      <c r="R73" s="166"/>
      <c r="S73" s="166"/>
      <c r="T73" s="167">
        <v>0.59</v>
      </c>
      <c r="U73" s="166">
        <f t="shared" ref="U73:U106" si="27">ROUND(E73*T73,2)</f>
        <v>4.72</v>
      </c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107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">
      <c r="A74" s="157">
        <v>59</v>
      </c>
      <c r="B74" s="163" t="s">
        <v>306</v>
      </c>
      <c r="C74" s="197" t="s">
        <v>413</v>
      </c>
      <c r="D74" s="165" t="s">
        <v>262</v>
      </c>
      <c r="E74" s="171">
        <v>13</v>
      </c>
      <c r="F74" s="173"/>
      <c r="G74" s="174">
        <f t="shared" si="21"/>
        <v>0</v>
      </c>
      <c r="H74" s="173"/>
      <c r="I74" s="174">
        <f t="shared" si="22"/>
        <v>0</v>
      </c>
      <c r="J74" s="173"/>
      <c r="K74" s="174">
        <f t="shared" si="23"/>
        <v>0</v>
      </c>
      <c r="L74" s="174">
        <v>21</v>
      </c>
      <c r="M74" s="174">
        <f t="shared" si="24"/>
        <v>0</v>
      </c>
      <c r="N74" s="166">
        <v>0</v>
      </c>
      <c r="O74" s="166">
        <f t="shared" si="25"/>
        <v>0</v>
      </c>
      <c r="P74" s="166">
        <v>1.9460000000000002E-2</v>
      </c>
      <c r="Q74" s="166">
        <f t="shared" si="26"/>
        <v>0.25297999999999998</v>
      </c>
      <c r="R74" s="166"/>
      <c r="S74" s="166"/>
      <c r="T74" s="167">
        <v>0.38200000000000001</v>
      </c>
      <c r="U74" s="166">
        <f t="shared" si="27"/>
        <v>4.97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107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>
        <v>60</v>
      </c>
      <c r="B75" s="163" t="s">
        <v>304</v>
      </c>
      <c r="C75" s="197" t="s">
        <v>303</v>
      </c>
      <c r="D75" s="165" t="s">
        <v>262</v>
      </c>
      <c r="E75" s="171">
        <v>2</v>
      </c>
      <c r="F75" s="173"/>
      <c r="G75" s="174">
        <f t="shared" si="21"/>
        <v>0</v>
      </c>
      <c r="H75" s="173"/>
      <c r="I75" s="174">
        <f t="shared" si="22"/>
        <v>0</v>
      </c>
      <c r="J75" s="173"/>
      <c r="K75" s="174">
        <f t="shared" si="23"/>
        <v>0</v>
      </c>
      <c r="L75" s="174">
        <v>21</v>
      </c>
      <c r="M75" s="174">
        <f t="shared" si="24"/>
        <v>0</v>
      </c>
      <c r="N75" s="166">
        <v>0</v>
      </c>
      <c r="O75" s="166">
        <f t="shared" si="25"/>
        <v>0</v>
      </c>
      <c r="P75" s="166">
        <v>1.56E-3</v>
      </c>
      <c r="Q75" s="166">
        <f t="shared" si="26"/>
        <v>3.1199999999999999E-3</v>
      </c>
      <c r="R75" s="166"/>
      <c r="S75" s="166"/>
      <c r="T75" s="167">
        <v>0.217</v>
      </c>
      <c r="U75" s="166">
        <f t="shared" si="27"/>
        <v>0.43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107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 x14ac:dyDescent="0.2">
      <c r="A76" s="157">
        <v>61</v>
      </c>
      <c r="B76" s="163" t="s">
        <v>127</v>
      </c>
      <c r="C76" s="197" t="s">
        <v>155</v>
      </c>
      <c r="D76" s="165" t="s">
        <v>112</v>
      </c>
      <c r="E76" s="171">
        <v>0.41099999999999998</v>
      </c>
      <c r="F76" s="173"/>
      <c r="G76" s="174">
        <f t="shared" si="21"/>
        <v>0</v>
      </c>
      <c r="H76" s="173"/>
      <c r="I76" s="174">
        <f t="shared" si="22"/>
        <v>0</v>
      </c>
      <c r="J76" s="173"/>
      <c r="K76" s="174">
        <f t="shared" si="23"/>
        <v>0</v>
      </c>
      <c r="L76" s="174">
        <v>21</v>
      </c>
      <c r="M76" s="174">
        <f t="shared" si="24"/>
        <v>0</v>
      </c>
      <c r="N76" s="166">
        <v>0</v>
      </c>
      <c r="O76" s="166">
        <f t="shared" si="25"/>
        <v>0</v>
      </c>
      <c r="P76" s="166">
        <v>0</v>
      </c>
      <c r="Q76" s="166">
        <f t="shared" si="26"/>
        <v>0</v>
      </c>
      <c r="R76" s="166"/>
      <c r="S76" s="166"/>
      <c r="T76" s="167">
        <v>2.68</v>
      </c>
      <c r="U76" s="166">
        <f t="shared" si="27"/>
        <v>1.1000000000000001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129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ht="22.5" outlineLevel="1" x14ac:dyDescent="0.2">
      <c r="A77" s="157">
        <v>62</v>
      </c>
      <c r="B77" s="163" t="s">
        <v>298</v>
      </c>
      <c r="C77" s="197" t="s">
        <v>297</v>
      </c>
      <c r="D77" s="165" t="s">
        <v>262</v>
      </c>
      <c r="E77" s="171">
        <v>7</v>
      </c>
      <c r="F77" s="173"/>
      <c r="G77" s="174">
        <f t="shared" si="21"/>
        <v>0</v>
      </c>
      <c r="H77" s="173"/>
      <c r="I77" s="174">
        <f t="shared" si="22"/>
        <v>0</v>
      </c>
      <c r="J77" s="173"/>
      <c r="K77" s="174">
        <f t="shared" si="23"/>
        <v>0</v>
      </c>
      <c r="L77" s="174">
        <v>21</v>
      </c>
      <c r="M77" s="174">
        <f t="shared" si="24"/>
        <v>0</v>
      </c>
      <c r="N77" s="166">
        <v>4.0000000000000001E-3</v>
      </c>
      <c r="O77" s="166">
        <f t="shared" si="25"/>
        <v>2.8000000000000001E-2</v>
      </c>
      <c r="P77" s="166">
        <v>0</v>
      </c>
      <c r="Q77" s="166">
        <f t="shared" si="26"/>
        <v>0</v>
      </c>
      <c r="R77" s="166"/>
      <c r="S77" s="166"/>
      <c r="T77" s="167">
        <v>1.575</v>
      </c>
      <c r="U77" s="166">
        <f t="shared" si="27"/>
        <v>11.03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107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">
      <c r="A78" s="157">
        <v>63</v>
      </c>
      <c r="B78" s="163" t="s">
        <v>138</v>
      </c>
      <c r="C78" s="197" t="s">
        <v>408</v>
      </c>
      <c r="D78" s="165" t="s">
        <v>262</v>
      </c>
      <c r="E78" s="171">
        <v>7</v>
      </c>
      <c r="F78" s="173"/>
      <c r="G78" s="174">
        <f t="shared" si="21"/>
        <v>0</v>
      </c>
      <c r="H78" s="173"/>
      <c r="I78" s="174">
        <f t="shared" si="22"/>
        <v>0</v>
      </c>
      <c r="J78" s="173"/>
      <c r="K78" s="174">
        <f t="shared" si="23"/>
        <v>0</v>
      </c>
      <c r="L78" s="174">
        <v>21</v>
      </c>
      <c r="M78" s="174">
        <f t="shared" si="24"/>
        <v>0</v>
      </c>
      <c r="N78" s="166">
        <v>1.421E-2</v>
      </c>
      <c r="O78" s="166">
        <f t="shared" si="25"/>
        <v>9.9470000000000003E-2</v>
      </c>
      <c r="P78" s="166">
        <v>0</v>
      </c>
      <c r="Q78" s="166">
        <f t="shared" si="26"/>
        <v>0</v>
      </c>
      <c r="R78" s="166"/>
      <c r="S78" s="166"/>
      <c r="T78" s="167">
        <v>1.1890000000000001</v>
      </c>
      <c r="U78" s="166">
        <f t="shared" si="27"/>
        <v>8.32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129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ht="22.5" outlineLevel="1" x14ac:dyDescent="0.2">
      <c r="A79" s="157">
        <v>64</v>
      </c>
      <c r="B79" s="163" t="s">
        <v>138</v>
      </c>
      <c r="C79" s="197" t="s">
        <v>295</v>
      </c>
      <c r="D79" s="165" t="s">
        <v>262</v>
      </c>
      <c r="E79" s="171">
        <v>7</v>
      </c>
      <c r="F79" s="173"/>
      <c r="G79" s="174">
        <f t="shared" si="21"/>
        <v>0</v>
      </c>
      <c r="H79" s="173"/>
      <c r="I79" s="174">
        <f t="shared" si="22"/>
        <v>0</v>
      </c>
      <c r="J79" s="173"/>
      <c r="K79" s="174">
        <f t="shared" si="23"/>
        <v>0</v>
      </c>
      <c r="L79" s="174">
        <v>21</v>
      </c>
      <c r="M79" s="174">
        <f t="shared" si="24"/>
        <v>0</v>
      </c>
      <c r="N79" s="166">
        <v>5.0000000000000001E-3</v>
      </c>
      <c r="O79" s="166">
        <f t="shared" si="25"/>
        <v>3.5000000000000003E-2</v>
      </c>
      <c r="P79" s="166">
        <v>0</v>
      </c>
      <c r="Q79" s="166">
        <f t="shared" si="26"/>
        <v>0</v>
      </c>
      <c r="R79" s="166"/>
      <c r="S79" s="166"/>
      <c r="T79" s="167">
        <v>1.1890000000000001</v>
      </c>
      <c r="U79" s="166">
        <f t="shared" si="27"/>
        <v>8.32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129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ht="22.5" outlineLevel="1" x14ac:dyDescent="0.2">
      <c r="A80" s="157">
        <v>65</v>
      </c>
      <c r="B80" s="163" t="s">
        <v>138</v>
      </c>
      <c r="C80" s="197" t="s">
        <v>294</v>
      </c>
      <c r="D80" s="165" t="s">
        <v>262</v>
      </c>
      <c r="E80" s="171">
        <v>7</v>
      </c>
      <c r="F80" s="173"/>
      <c r="G80" s="174">
        <f t="shared" si="21"/>
        <v>0</v>
      </c>
      <c r="H80" s="173"/>
      <c r="I80" s="174">
        <f t="shared" si="22"/>
        <v>0</v>
      </c>
      <c r="J80" s="173"/>
      <c r="K80" s="174">
        <f t="shared" si="23"/>
        <v>0</v>
      </c>
      <c r="L80" s="174">
        <v>21</v>
      </c>
      <c r="M80" s="174">
        <f t="shared" si="24"/>
        <v>0</v>
      </c>
      <c r="N80" s="166">
        <v>1E-3</v>
      </c>
      <c r="O80" s="166">
        <f t="shared" si="25"/>
        <v>7.0000000000000001E-3</v>
      </c>
      <c r="P80" s="166">
        <v>0</v>
      </c>
      <c r="Q80" s="166">
        <f t="shared" si="26"/>
        <v>0</v>
      </c>
      <c r="R80" s="166"/>
      <c r="S80" s="166"/>
      <c r="T80" s="167">
        <v>1.1890000000000001</v>
      </c>
      <c r="U80" s="166">
        <f t="shared" si="27"/>
        <v>8.32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129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 x14ac:dyDescent="0.2">
      <c r="A81" s="157">
        <v>66</v>
      </c>
      <c r="B81" s="163" t="s">
        <v>293</v>
      </c>
      <c r="C81" s="197" t="s">
        <v>292</v>
      </c>
      <c r="D81" s="165" t="s">
        <v>262</v>
      </c>
      <c r="E81" s="171">
        <v>8</v>
      </c>
      <c r="F81" s="173"/>
      <c r="G81" s="174">
        <f t="shared" si="21"/>
        <v>0</v>
      </c>
      <c r="H81" s="173"/>
      <c r="I81" s="174">
        <f t="shared" si="22"/>
        <v>0</v>
      </c>
      <c r="J81" s="173"/>
      <c r="K81" s="174">
        <f t="shared" si="23"/>
        <v>0</v>
      </c>
      <c r="L81" s="174">
        <v>21</v>
      </c>
      <c r="M81" s="174">
        <f t="shared" si="24"/>
        <v>0</v>
      </c>
      <c r="N81" s="166">
        <v>8.8999999999999995E-4</v>
      </c>
      <c r="O81" s="166">
        <f t="shared" si="25"/>
        <v>7.1199999999999996E-3</v>
      </c>
      <c r="P81" s="166">
        <v>0</v>
      </c>
      <c r="Q81" s="166">
        <f t="shared" si="26"/>
        <v>0</v>
      </c>
      <c r="R81" s="166"/>
      <c r="S81" s="166"/>
      <c r="T81" s="167">
        <v>1.1200000000000001</v>
      </c>
      <c r="U81" s="166">
        <f t="shared" si="27"/>
        <v>8.9600000000000009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107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>
        <v>67</v>
      </c>
      <c r="B82" s="163" t="s">
        <v>291</v>
      </c>
      <c r="C82" s="197" t="s">
        <v>290</v>
      </c>
      <c r="D82" s="165" t="s">
        <v>106</v>
      </c>
      <c r="E82" s="171">
        <v>8</v>
      </c>
      <c r="F82" s="173"/>
      <c r="G82" s="174">
        <f t="shared" si="21"/>
        <v>0</v>
      </c>
      <c r="H82" s="173"/>
      <c r="I82" s="174">
        <f t="shared" si="22"/>
        <v>0</v>
      </c>
      <c r="J82" s="173"/>
      <c r="K82" s="174">
        <f t="shared" si="23"/>
        <v>0</v>
      </c>
      <c r="L82" s="174">
        <v>21</v>
      </c>
      <c r="M82" s="174">
        <f t="shared" si="24"/>
        <v>0</v>
      </c>
      <c r="N82" s="166">
        <v>4.2000000000000002E-4</v>
      </c>
      <c r="O82" s="166">
        <f t="shared" si="25"/>
        <v>3.3600000000000001E-3</v>
      </c>
      <c r="P82" s="166">
        <v>0</v>
      </c>
      <c r="Q82" s="166">
        <f t="shared" si="26"/>
        <v>0</v>
      </c>
      <c r="R82" s="166"/>
      <c r="S82" s="166"/>
      <c r="T82" s="167">
        <v>0.246</v>
      </c>
      <c r="U82" s="166">
        <f t="shared" si="27"/>
        <v>1.97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107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ht="22.5" outlineLevel="1" x14ac:dyDescent="0.2">
      <c r="A83" s="157">
        <v>68</v>
      </c>
      <c r="B83" s="163" t="s">
        <v>138</v>
      </c>
      <c r="C83" s="197" t="s">
        <v>289</v>
      </c>
      <c r="D83" s="165" t="s">
        <v>262</v>
      </c>
      <c r="E83" s="171">
        <v>8</v>
      </c>
      <c r="F83" s="173"/>
      <c r="G83" s="174">
        <f t="shared" si="21"/>
        <v>0</v>
      </c>
      <c r="H83" s="173"/>
      <c r="I83" s="174">
        <f t="shared" si="22"/>
        <v>0</v>
      </c>
      <c r="J83" s="173"/>
      <c r="K83" s="174">
        <f t="shared" si="23"/>
        <v>0</v>
      </c>
      <c r="L83" s="174">
        <v>21</v>
      </c>
      <c r="M83" s="174">
        <f t="shared" si="24"/>
        <v>0</v>
      </c>
      <c r="N83" s="166">
        <v>0.02</v>
      </c>
      <c r="O83" s="166">
        <f t="shared" si="25"/>
        <v>0.16</v>
      </c>
      <c r="P83" s="166">
        <v>0</v>
      </c>
      <c r="Q83" s="166">
        <f t="shared" si="26"/>
        <v>0</v>
      </c>
      <c r="R83" s="166"/>
      <c r="S83" s="166"/>
      <c r="T83" s="167">
        <v>0.97299999999999998</v>
      </c>
      <c r="U83" s="166">
        <f t="shared" si="27"/>
        <v>7.78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129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ht="22.5" outlineLevel="1" x14ac:dyDescent="0.2">
      <c r="A84" s="157">
        <v>69</v>
      </c>
      <c r="B84" s="163" t="s">
        <v>288</v>
      </c>
      <c r="C84" s="197" t="s">
        <v>287</v>
      </c>
      <c r="D84" s="165" t="s">
        <v>262</v>
      </c>
      <c r="E84" s="171">
        <v>8</v>
      </c>
      <c r="F84" s="173"/>
      <c r="G84" s="174">
        <f t="shared" si="21"/>
        <v>0</v>
      </c>
      <c r="H84" s="173"/>
      <c r="I84" s="174">
        <f t="shared" si="22"/>
        <v>0</v>
      </c>
      <c r="J84" s="173"/>
      <c r="K84" s="174">
        <f t="shared" si="23"/>
        <v>0</v>
      </c>
      <c r="L84" s="174">
        <v>21</v>
      </c>
      <c r="M84" s="174">
        <f t="shared" si="24"/>
        <v>0</v>
      </c>
      <c r="N84" s="166">
        <v>0</v>
      </c>
      <c r="O84" s="166">
        <f t="shared" si="25"/>
        <v>0</v>
      </c>
      <c r="P84" s="166">
        <v>0</v>
      </c>
      <c r="Q84" s="166">
        <f t="shared" si="26"/>
        <v>0</v>
      </c>
      <c r="R84" s="166"/>
      <c r="S84" s="166"/>
      <c r="T84" s="167">
        <v>1.9</v>
      </c>
      <c r="U84" s="166">
        <f t="shared" si="27"/>
        <v>15.2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107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ht="22.5" outlineLevel="1" x14ac:dyDescent="0.2">
      <c r="A85" s="157">
        <v>70</v>
      </c>
      <c r="B85" s="163" t="s">
        <v>138</v>
      </c>
      <c r="C85" s="197" t="s">
        <v>286</v>
      </c>
      <c r="D85" s="165" t="s">
        <v>262</v>
      </c>
      <c r="E85" s="171">
        <v>8</v>
      </c>
      <c r="F85" s="173"/>
      <c r="G85" s="174">
        <f t="shared" si="21"/>
        <v>0</v>
      </c>
      <c r="H85" s="173"/>
      <c r="I85" s="174">
        <f t="shared" si="22"/>
        <v>0</v>
      </c>
      <c r="J85" s="173"/>
      <c r="K85" s="174">
        <f t="shared" si="23"/>
        <v>0</v>
      </c>
      <c r="L85" s="174">
        <v>21</v>
      </c>
      <c r="M85" s="174">
        <f t="shared" si="24"/>
        <v>0</v>
      </c>
      <c r="N85" s="166">
        <v>1.2999999999999999E-2</v>
      </c>
      <c r="O85" s="166">
        <f t="shared" si="25"/>
        <v>0.104</v>
      </c>
      <c r="P85" s="166">
        <v>0</v>
      </c>
      <c r="Q85" s="166">
        <f t="shared" si="26"/>
        <v>0</v>
      </c>
      <c r="R85" s="166"/>
      <c r="S85" s="166"/>
      <c r="T85" s="167">
        <v>1.77</v>
      </c>
      <c r="U85" s="166">
        <f t="shared" si="27"/>
        <v>14.16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129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ht="22.5" outlineLevel="1" x14ac:dyDescent="0.2">
      <c r="A86" s="157">
        <v>71</v>
      </c>
      <c r="B86" s="163" t="s">
        <v>138</v>
      </c>
      <c r="C86" s="197" t="s">
        <v>285</v>
      </c>
      <c r="D86" s="165" t="s">
        <v>262</v>
      </c>
      <c r="E86" s="171">
        <v>8</v>
      </c>
      <c r="F86" s="173"/>
      <c r="G86" s="174">
        <f t="shared" si="21"/>
        <v>0</v>
      </c>
      <c r="H86" s="173"/>
      <c r="I86" s="174">
        <f t="shared" si="22"/>
        <v>0</v>
      </c>
      <c r="J86" s="173"/>
      <c r="K86" s="174">
        <f t="shared" si="23"/>
        <v>0</v>
      </c>
      <c r="L86" s="174">
        <v>21</v>
      </c>
      <c r="M86" s="174">
        <f t="shared" si="24"/>
        <v>0</v>
      </c>
      <c r="N86" s="166">
        <v>1E-3</v>
      </c>
      <c r="O86" s="166">
        <f t="shared" si="25"/>
        <v>8.0000000000000002E-3</v>
      </c>
      <c r="P86" s="166">
        <v>0</v>
      </c>
      <c r="Q86" s="166">
        <f t="shared" si="26"/>
        <v>0</v>
      </c>
      <c r="R86" s="166"/>
      <c r="S86" s="166"/>
      <c r="T86" s="167">
        <v>1.77</v>
      </c>
      <c r="U86" s="166">
        <f t="shared" si="27"/>
        <v>14.16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129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ht="22.5" outlineLevel="1" x14ac:dyDescent="0.2">
      <c r="A87" s="157">
        <v>72</v>
      </c>
      <c r="B87" s="163" t="s">
        <v>459</v>
      </c>
      <c r="C87" s="197" t="s">
        <v>458</v>
      </c>
      <c r="D87" s="165" t="s">
        <v>262</v>
      </c>
      <c r="E87" s="171">
        <v>4</v>
      </c>
      <c r="F87" s="173"/>
      <c r="G87" s="174">
        <f t="shared" si="21"/>
        <v>0</v>
      </c>
      <c r="H87" s="173"/>
      <c r="I87" s="174">
        <f t="shared" si="22"/>
        <v>0</v>
      </c>
      <c r="J87" s="173"/>
      <c r="K87" s="174">
        <f t="shared" si="23"/>
        <v>0</v>
      </c>
      <c r="L87" s="174">
        <v>21</v>
      </c>
      <c r="M87" s="174">
        <f t="shared" si="24"/>
        <v>0</v>
      </c>
      <c r="N87" s="166">
        <v>1E-3</v>
      </c>
      <c r="O87" s="166">
        <f t="shared" si="25"/>
        <v>4.0000000000000001E-3</v>
      </c>
      <c r="P87" s="166">
        <v>0</v>
      </c>
      <c r="Q87" s="166">
        <f t="shared" si="26"/>
        <v>0</v>
      </c>
      <c r="R87" s="166"/>
      <c r="S87" s="166"/>
      <c r="T87" s="167">
        <v>0.95499999999999996</v>
      </c>
      <c r="U87" s="166">
        <f t="shared" si="27"/>
        <v>3.82</v>
      </c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107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ht="22.5" outlineLevel="1" x14ac:dyDescent="0.2">
      <c r="A88" s="157">
        <v>73</v>
      </c>
      <c r="B88" s="163" t="s">
        <v>138</v>
      </c>
      <c r="C88" s="197" t="s">
        <v>457</v>
      </c>
      <c r="D88" s="165" t="s">
        <v>262</v>
      </c>
      <c r="E88" s="171">
        <v>4</v>
      </c>
      <c r="F88" s="173"/>
      <c r="G88" s="174">
        <f t="shared" si="21"/>
        <v>0</v>
      </c>
      <c r="H88" s="173"/>
      <c r="I88" s="174">
        <f t="shared" si="22"/>
        <v>0</v>
      </c>
      <c r="J88" s="173"/>
      <c r="K88" s="174">
        <f t="shared" si="23"/>
        <v>0</v>
      </c>
      <c r="L88" s="174">
        <v>21</v>
      </c>
      <c r="M88" s="174">
        <f t="shared" si="24"/>
        <v>0</v>
      </c>
      <c r="N88" s="166">
        <v>1.9E-2</v>
      </c>
      <c r="O88" s="166">
        <f t="shared" si="25"/>
        <v>7.5999999999999998E-2</v>
      </c>
      <c r="P88" s="166">
        <v>0</v>
      </c>
      <c r="Q88" s="166">
        <f t="shared" si="26"/>
        <v>0</v>
      </c>
      <c r="R88" s="166"/>
      <c r="S88" s="166"/>
      <c r="T88" s="167">
        <v>1.77</v>
      </c>
      <c r="U88" s="166">
        <f t="shared" si="27"/>
        <v>7.08</v>
      </c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129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ht="22.5" outlineLevel="1" x14ac:dyDescent="0.2">
      <c r="A89" s="157">
        <v>74</v>
      </c>
      <c r="B89" s="163" t="s">
        <v>138</v>
      </c>
      <c r="C89" s="197" t="s">
        <v>456</v>
      </c>
      <c r="D89" s="165" t="s">
        <v>262</v>
      </c>
      <c r="E89" s="171">
        <v>2</v>
      </c>
      <c r="F89" s="173"/>
      <c r="G89" s="174">
        <f t="shared" si="21"/>
        <v>0</v>
      </c>
      <c r="H89" s="173"/>
      <c r="I89" s="174">
        <f t="shared" si="22"/>
        <v>0</v>
      </c>
      <c r="J89" s="173"/>
      <c r="K89" s="174">
        <f t="shared" si="23"/>
        <v>0</v>
      </c>
      <c r="L89" s="174">
        <v>21</v>
      </c>
      <c r="M89" s="174">
        <f t="shared" si="24"/>
        <v>0</v>
      </c>
      <c r="N89" s="166">
        <v>8.9999999999999993E-3</v>
      </c>
      <c r="O89" s="166">
        <f t="shared" si="25"/>
        <v>1.7999999999999999E-2</v>
      </c>
      <c r="P89" s="166">
        <v>0</v>
      </c>
      <c r="Q89" s="166">
        <f t="shared" si="26"/>
        <v>0</v>
      </c>
      <c r="R89" s="166"/>
      <c r="S89" s="166"/>
      <c r="T89" s="167">
        <v>1.77</v>
      </c>
      <c r="U89" s="166">
        <f t="shared" si="27"/>
        <v>3.54</v>
      </c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129</v>
      </c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ht="22.5" outlineLevel="1" x14ac:dyDescent="0.2">
      <c r="A90" s="157">
        <v>75</v>
      </c>
      <c r="B90" s="163" t="s">
        <v>407</v>
      </c>
      <c r="C90" s="197" t="s">
        <v>406</v>
      </c>
      <c r="D90" s="165" t="s">
        <v>262</v>
      </c>
      <c r="E90" s="171">
        <v>2</v>
      </c>
      <c r="F90" s="173"/>
      <c r="G90" s="174">
        <f t="shared" si="21"/>
        <v>0</v>
      </c>
      <c r="H90" s="173"/>
      <c r="I90" s="174">
        <f t="shared" si="22"/>
        <v>0</v>
      </c>
      <c r="J90" s="173"/>
      <c r="K90" s="174">
        <f t="shared" si="23"/>
        <v>0</v>
      </c>
      <c r="L90" s="174">
        <v>21</v>
      </c>
      <c r="M90" s="174">
        <f t="shared" si="24"/>
        <v>0</v>
      </c>
      <c r="N90" s="166">
        <v>5.0000000000000001E-3</v>
      </c>
      <c r="O90" s="166">
        <f t="shared" si="25"/>
        <v>0.01</v>
      </c>
      <c r="P90" s="166">
        <v>0</v>
      </c>
      <c r="Q90" s="166">
        <f t="shared" si="26"/>
        <v>0</v>
      </c>
      <c r="R90" s="166"/>
      <c r="S90" s="166"/>
      <c r="T90" s="167">
        <v>0.58699999999999997</v>
      </c>
      <c r="U90" s="166">
        <f t="shared" si="27"/>
        <v>1.17</v>
      </c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107</v>
      </c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ht="22.5" outlineLevel="1" x14ac:dyDescent="0.2">
      <c r="A91" s="157">
        <v>76</v>
      </c>
      <c r="B91" s="163" t="s">
        <v>138</v>
      </c>
      <c r="C91" s="197" t="s">
        <v>455</v>
      </c>
      <c r="D91" s="165" t="s">
        <v>262</v>
      </c>
      <c r="E91" s="171">
        <v>2</v>
      </c>
      <c r="F91" s="173"/>
      <c r="G91" s="174">
        <f t="shared" si="21"/>
        <v>0</v>
      </c>
      <c r="H91" s="173"/>
      <c r="I91" s="174">
        <f t="shared" si="22"/>
        <v>0</v>
      </c>
      <c r="J91" s="173"/>
      <c r="K91" s="174">
        <f t="shared" si="23"/>
        <v>0</v>
      </c>
      <c r="L91" s="174">
        <v>21</v>
      </c>
      <c r="M91" s="174">
        <f t="shared" si="24"/>
        <v>0</v>
      </c>
      <c r="N91" s="166">
        <v>7.0000000000000001E-3</v>
      </c>
      <c r="O91" s="166">
        <f t="shared" si="25"/>
        <v>1.4E-2</v>
      </c>
      <c r="P91" s="166">
        <v>0</v>
      </c>
      <c r="Q91" s="166">
        <f t="shared" si="26"/>
        <v>0</v>
      </c>
      <c r="R91" s="166"/>
      <c r="S91" s="166"/>
      <c r="T91" s="167">
        <v>0.58699999999999997</v>
      </c>
      <c r="U91" s="166">
        <f t="shared" si="27"/>
        <v>1.17</v>
      </c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129</v>
      </c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ht="22.5" outlineLevel="1" x14ac:dyDescent="0.2">
      <c r="A92" s="157">
        <v>77</v>
      </c>
      <c r="B92" s="163" t="s">
        <v>138</v>
      </c>
      <c r="C92" s="197" t="s">
        <v>404</v>
      </c>
      <c r="D92" s="165" t="s">
        <v>120</v>
      </c>
      <c r="E92" s="171">
        <v>4</v>
      </c>
      <c r="F92" s="173"/>
      <c r="G92" s="174">
        <f t="shared" si="21"/>
        <v>0</v>
      </c>
      <c r="H92" s="173"/>
      <c r="I92" s="174">
        <f t="shared" si="22"/>
        <v>0</v>
      </c>
      <c r="J92" s="173"/>
      <c r="K92" s="174">
        <f t="shared" si="23"/>
        <v>0</v>
      </c>
      <c r="L92" s="174">
        <v>21</v>
      </c>
      <c r="M92" s="174">
        <f t="shared" si="24"/>
        <v>0</v>
      </c>
      <c r="N92" s="166">
        <v>1.4999999999999999E-2</v>
      </c>
      <c r="O92" s="166">
        <f t="shared" si="25"/>
        <v>0.06</v>
      </c>
      <c r="P92" s="166">
        <v>0</v>
      </c>
      <c r="Q92" s="166">
        <f t="shared" si="26"/>
        <v>0</v>
      </c>
      <c r="R92" s="166"/>
      <c r="S92" s="166"/>
      <c r="T92" s="167">
        <v>2</v>
      </c>
      <c r="U92" s="166">
        <f t="shared" si="27"/>
        <v>8</v>
      </c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129</v>
      </c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outlineLevel="1" x14ac:dyDescent="0.2">
      <c r="A93" s="157">
        <v>78</v>
      </c>
      <c r="B93" s="163" t="s">
        <v>454</v>
      </c>
      <c r="C93" s="197" t="s">
        <v>453</v>
      </c>
      <c r="D93" s="165" t="s">
        <v>262</v>
      </c>
      <c r="E93" s="171">
        <v>2</v>
      </c>
      <c r="F93" s="173"/>
      <c r="G93" s="174">
        <f t="shared" si="21"/>
        <v>0</v>
      </c>
      <c r="H93" s="173"/>
      <c r="I93" s="174">
        <f t="shared" si="22"/>
        <v>0</v>
      </c>
      <c r="J93" s="173"/>
      <c r="K93" s="174">
        <f t="shared" si="23"/>
        <v>0</v>
      </c>
      <c r="L93" s="174">
        <v>21</v>
      </c>
      <c r="M93" s="174">
        <f t="shared" si="24"/>
        <v>0</v>
      </c>
      <c r="N93" s="166">
        <v>1.444E-2</v>
      </c>
      <c r="O93" s="166">
        <f t="shared" si="25"/>
        <v>2.8879999999999999E-2</v>
      </c>
      <c r="P93" s="166">
        <v>0</v>
      </c>
      <c r="Q93" s="166">
        <f t="shared" si="26"/>
        <v>0</v>
      </c>
      <c r="R93" s="166"/>
      <c r="S93" s="166"/>
      <c r="T93" s="167">
        <v>1.25</v>
      </c>
      <c r="U93" s="166">
        <f t="shared" si="27"/>
        <v>2.5</v>
      </c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107</v>
      </c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outlineLevel="1" x14ac:dyDescent="0.2">
      <c r="A94" s="157">
        <v>79</v>
      </c>
      <c r="B94" s="163" t="s">
        <v>291</v>
      </c>
      <c r="C94" s="197" t="s">
        <v>290</v>
      </c>
      <c r="D94" s="165" t="s">
        <v>106</v>
      </c>
      <c r="E94" s="171">
        <v>2</v>
      </c>
      <c r="F94" s="173"/>
      <c r="G94" s="174">
        <f t="shared" si="21"/>
        <v>0</v>
      </c>
      <c r="H94" s="173"/>
      <c r="I94" s="174">
        <f t="shared" si="22"/>
        <v>0</v>
      </c>
      <c r="J94" s="173"/>
      <c r="K94" s="174">
        <f t="shared" si="23"/>
        <v>0</v>
      </c>
      <c r="L94" s="174">
        <v>21</v>
      </c>
      <c r="M94" s="174">
        <f t="shared" si="24"/>
        <v>0</v>
      </c>
      <c r="N94" s="166">
        <v>4.2000000000000002E-4</v>
      </c>
      <c r="O94" s="166">
        <f t="shared" si="25"/>
        <v>8.4000000000000003E-4</v>
      </c>
      <c r="P94" s="166">
        <v>0</v>
      </c>
      <c r="Q94" s="166">
        <f t="shared" si="26"/>
        <v>0</v>
      </c>
      <c r="R94" s="166"/>
      <c r="S94" s="166"/>
      <c r="T94" s="167">
        <v>0.246</v>
      </c>
      <c r="U94" s="166">
        <f t="shared" si="27"/>
        <v>0.49</v>
      </c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107</v>
      </c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ht="22.5" outlineLevel="1" x14ac:dyDescent="0.2">
      <c r="A95" s="157">
        <v>80</v>
      </c>
      <c r="B95" s="163" t="s">
        <v>452</v>
      </c>
      <c r="C95" s="197" t="s">
        <v>451</v>
      </c>
      <c r="D95" s="165" t="s">
        <v>106</v>
      </c>
      <c r="E95" s="171">
        <v>2</v>
      </c>
      <c r="F95" s="173"/>
      <c r="G95" s="174">
        <f t="shared" si="21"/>
        <v>0</v>
      </c>
      <c r="H95" s="173"/>
      <c r="I95" s="174">
        <f t="shared" si="22"/>
        <v>0</v>
      </c>
      <c r="J95" s="173"/>
      <c r="K95" s="174">
        <f t="shared" si="23"/>
        <v>0</v>
      </c>
      <c r="L95" s="174">
        <v>21</v>
      </c>
      <c r="M95" s="174">
        <f t="shared" si="24"/>
        <v>0</v>
      </c>
      <c r="N95" s="166">
        <v>1.72E-3</v>
      </c>
      <c r="O95" s="166">
        <f t="shared" si="25"/>
        <v>3.4399999999999999E-3</v>
      </c>
      <c r="P95" s="166">
        <v>0</v>
      </c>
      <c r="Q95" s="166">
        <f t="shared" si="26"/>
        <v>0</v>
      </c>
      <c r="R95" s="166"/>
      <c r="S95" s="166"/>
      <c r="T95" s="167">
        <v>0.47599999999999998</v>
      </c>
      <c r="U95" s="166">
        <f t="shared" si="27"/>
        <v>0.95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107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ht="22.5" outlineLevel="1" x14ac:dyDescent="0.2">
      <c r="A96" s="157">
        <v>81</v>
      </c>
      <c r="B96" s="163" t="s">
        <v>265</v>
      </c>
      <c r="C96" s="197" t="s">
        <v>273</v>
      </c>
      <c r="D96" s="165" t="s">
        <v>262</v>
      </c>
      <c r="E96" s="171">
        <v>37</v>
      </c>
      <c r="F96" s="173"/>
      <c r="G96" s="174">
        <f t="shared" si="21"/>
        <v>0</v>
      </c>
      <c r="H96" s="173"/>
      <c r="I96" s="174">
        <f t="shared" si="22"/>
        <v>0</v>
      </c>
      <c r="J96" s="173"/>
      <c r="K96" s="174">
        <f t="shared" si="23"/>
        <v>0</v>
      </c>
      <c r="L96" s="174">
        <v>21</v>
      </c>
      <c r="M96" s="174">
        <f t="shared" si="24"/>
        <v>0</v>
      </c>
      <c r="N96" s="166">
        <v>3.0000000000000001E-5</v>
      </c>
      <c r="O96" s="166">
        <f t="shared" si="25"/>
        <v>1.1100000000000001E-3</v>
      </c>
      <c r="P96" s="166">
        <v>0</v>
      </c>
      <c r="Q96" s="166">
        <f t="shared" si="26"/>
        <v>0</v>
      </c>
      <c r="R96" s="166"/>
      <c r="S96" s="166"/>
      <c r="T96" s="167">
        <v>0.33</v>
      </c>
      <c r="U96" s="166">
        <f t="shared" si="27"/>
        <v>12.21</v>
      </c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107</v>
      </c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ht="22.5" outlineLevel="1" x14ac:dyDescent="0.2">
      <c r="A97" s="157">
        <v>82</v>
      </c>
      <c r="B97" s="163" t="s">
        <v>138</v>
      </c>
      <c r="C97" s="197" t="s">
        <v>271</v>
      </c>
      <c r="D97" s="165" t="s">
        <v>262</v>
      </c>
      <c r="E97" s="171">
        <v>6</v>
      </c>
      <c r="F97" s="173"/>
      <c r="G97" s="174">
        <f t="shared" si="21"/>
        <v>0</v>
      </c>
      <c r="H97" s="173"/>
      <c r="I97" s="174">
        <f t="shared" si="22"/>
        <v>0</v>
      </c>
      <c r="J97" s="173"/>
      <c r="K97" s="174">
        <f t="shared" si="23"/>
        <v>0</v>
      </c>
      <c r="L97" s="174">
        <v>21</v>
      </c>
      <c r="M97" s="174">
        <f t="shared" si="24"/>
        <v>0</v>
      </c>
      <c r="N97" s="166">
        <v>1E-3</v>
      </c>
      <c r="O97" s="166">
        <f t="shared" si="25"/>
        <v>6.0000000000000001E-3</v>
      </c>
      <c r="P97" s="166">
        <v>0</v>
      </c>
      <c r="Q97" s="166">
        <f t="shared" si="26"/>
        <v>0</v>
      </c>
      <c r="R97" s="166"/>
      <c r="S97" s="166"/>
      <c r="T97" s="167">
        <v>0.33</v>
      </c>
      <c r="U97" s="166">
        <f t="shared" si="27"/>
        <v>1.98</v>
      </c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129</v>
      </c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ht="22.5" outlineLevel="1" x14ac:dyDescent="0.2">
      <c r="A98" s="157">
        <v>83</v>
      </c>
      <c r="B98" s="163" t="s">
        <v>138</v>
      </c>
      <c r="C98" s="197" t="s">
        <v>269</v>
      </c>
      <c r="D98" s="165" t="s">
        <v>262</v>
      </c>
      <c r="E98" s="171">
        <v>8</v>
      </c>
      <c r="F98" s="173"/>
      <c r="G98" s="174">
        <f t="shared" si="21"/>
        <v>0</v>
      </c>
      <c r="H98" s="173"/>
      <c r="I98" s="174">
        <f t="shared" si="22"/>
        <v>0</v>
      </c>
      <c r="J98" s="173"/>
      <c r="K98" s="174">
        <f t="shared" si="23"/>
        <v>0</v>
      </c>
      <c r="L98" s="174">
        <v>21</v>
      </c>
      <c r="M98" s="174">
        <f t="shared" si="24"/>
        <v>0</v>
      </c>
      <c r="N98" s="166">
        <v>3.0000000000000001E-3</v>
      </c>
      <c r="O98" s="166">
        <f t="shared" si="25"/>
        <v>2.4E-2</v>
      </c>
      <c r="P98" s="166">
        <v>0</v>
      </c>
      <c r="Q98" s="166">
        <f t="shared" si="26"/>
        <v>0</v>
      </c>
      <c r="R98" s="166"/>
      <c r="S98" s="166"/>
      <c r="T98" s="167">
        <v>0.33</v>
      </c>
      <c r="U98" s="166">
        <f t="shared" si="27"/>
        <v>2.64</v>
      </c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129</v>
      </c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ht="22.5" outlineLevel="1" x14ac:dyDescent="0.2">
      <c r="A99" s="157">
        <v>84</v>
      </c>
      <c r="B99" s="163" t="s">
        <v>138</v>
      </c>
      <c r="C99" s="197" t="s">
        <v>268</v>
      </c>
      <c r="D99" s="165" t="s">
        <v>262</v>
      </c>
      <c r="E99" s="171">
        <v>4</v>
      </c>
      <c r="F99" s="173"/>
      <c r="G99" s="174">
        <f t="shared" si="21"/>
        <v>0</v>
      </c>
      <c r="H99" s="173"/>
      <c r="I99" s="174">
        <f t="shared" si="22"/>
        <v>0</v>
      </c>
      <c r="J99" s="173"/>
      <c r="K99" s="174">
        <f t="shared" si="23"/>
        <v>0</v>
      </c>
      <c r="L99" s="174">
        <v>21</v>
      </c>
      <c r="M99" s="174">
        <f t="shared" si="24"/>
        <v>0</v>
      </c>
      <c r="N99" s="166">
        <v>8.0000000000000004E-4</v>
      </c>
      <c r="O99" s="166">
        <f t="shared" si="25"/>
        <v>3.2000000000000002E-3</v>
      </c>
      <c r="P99" s="166">
        <v>0</v>
      </c>
      <c r="Q99" s="166">
        <f t="shared" si="26"/>
        <v>0</v>
      </c>
      <c r="R99" s="166"/>
      <c r="S99" s="166"/>
      <c r="T99" s="167">
        <v>0.33</v>
      </c>
      <c r="U99" s="166">
        <f t="shared" si="27"/>
        <v>1.32</v>
      </c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129</v>
      </c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ht="22.5" outlineLevel="1" x14ac:dyDescent="0.2">
      <c r="A100" s="157">
        <v>85</v>
      </c>
      <c r="B100" s="163" t="s">
        <v>138</v>
      </c>
      <c r="C100" s="197" t="s">
        <v>400</v>
      </c>
      <c r="D100" s="165" t="s">
        <v>262</v>
      </c>
      <c r="E100" s="171">
        <v>4</v>
      </c>
      <c r="F100" s="173"/>
      <c r="G100" s="174">
        <f t="shared" si="21"/>
        <v>0</v>
      </c>
      <c r="H100" s="173"/>
      <c r="I100" s="174">
        <f t="shared" si="22"/>
        <v>0</v>
      </c>
      <c r="J100" s="173"/>
      <c r="K100" s="174">
        <f t="shared" si="23"/>
        <v>0</v>
      </c>
      <c r="L100" s="174">
        <v>21</v>
      </c>
      <c r="M100" s="174">
        <f t="shared" si="24"/>
        <v>0</v>
      </c>
      <c r="N100" s="166">
        <v>2.0000000000000001E-4</v>
      </c>
      <c r="O100" s="166">
        <f t="shared" si="25"/>
        <v>8.0000000000000004E-4</v>
      </c>
      <c r="P100" s="166">
        <v>0</v>
      </c>
      <c r="Q100" s="166">
        <f t="shared" si="26"/>
        <v>0</v>
      </c>
      <c r="R100" s="166"/>
      <c r="S100" s="166"/>
      <c r="T100" s="167">
        <v>0.33</v>
      </c>
      <c r="U100" s="166">
        <f t="shared" si="27"/>
        <v>1.32</v>
      </c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 t="s">
        <v>129</v>
      </c>
      <c r="AF100" s="156"/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ht="22.5" outlineLevel="1" x14ac:dyDescent="0.2">
      <c r="A101" s="157">
        <v>86</v>
      </c>
      <c r="B101" s="163" t="s">
        <v>138</v>
      </c>
      <c r="C101" s="197" t="s">
        <v>267</v>
      </c>
      <c r="D101" s="165" t="s">
        <v>262</v>
      </c>
      <c r="E101" s="171">
        <v>7</v>
      </c>
      <c r="F101" s="173"/>
      <c r="G101" s="174">
        <f t="shared" si="21"/>
        <v>0</v>
      </c>
      <c r="H101" s="173"/>
      <c r="I101" s="174">
        <f t="shared" si="22"/>
        <v>0</v>
      </c>
      <c r="J101" s="173"/>
      <c r="K101" s="174">
        <f t="shared" si="23"/>
        <v>0</v>
      </c>
      <c r="L101" s="174">
        <v>21</v>
      </c>
      <c r="M101" s="174">
        <f t="shared" si="24"/>
        <v>0</v>
      </c>
      <c r="N101" s="166">
        <v>2E-3</v>
      </c>
      <c r="O101" s="166">
        <f t="shared" si="25"/>
        <v>1.4E-2</v>
      </c>
      <c r="P101" s="166">
        <v>0</v>
      </c>
      <c r="Q101" s="166">
        <f t="shared" si="26"/>
        <v>0</v>
      </c>
      <c r="R101" s="166"/>
      <c r="S101" s="166"/>
      <c r="T101" s="167">
        <v>0.33</v>
      </c>
      <c r="U101" s="166">
        <f t="shared" si="27"/>
        <v>2.31</v>
      </c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129</v>
      </c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outlineLevel="1" x14ac:dyDescent="0.2">
      <c r="A102" s="157">
        <v>87</v>
      </c>
      <c r="B102" s="163" t="s">
        <v>138</v>
      </c>
      <c r="C102" s="197" t="s">
        <v>266</v>
      </c>
      <c r="D102" s="165" t="s">
        <v>262</v>
      </c>
      <c r="E102" s="171">
        <v>8</v>
      </c>
      <c r="F102" s="173"/>
      <c r="G102" s="174">
        <f t="shared" si="21"/>
        <v>0</v>
      </c>
      <c r="H102" s="173"/>
      <c r="I102" s="174">
        <f t="shared" si="22"/>
        <v>0</v>
      </c>
      <c r="J102" s="173"/>
      <c r="K102" s="174">
        <f t="shared" si="23"/>
        <v>0</v>
      </c>
      <c r="L102" s="174">
        <v>21</v>
      </c>
      <c r="M102" s="174">
        <f t="shared" si="24"/>
        <v>0</v>
      </c>
      <c r="N102" s="166">
        <v>1.5E-3</v>
      </c>
      <c r="O102" s="166">
        <f t="shared" si="25"/>
        <v>1.2E-2</v>
      </c>
      <c r="P102" s="166">
        <v>0</v>
      </c>
      <c r="Q102" s="166">
        <f t="shared" si="26"/>
        <v>0</v>
      </c>
      <c r="R102" s="166"/>
      <c r="S102" s="166"/>
      <c r="T102" s="167">
        <v>0.33</v>
      </c>
      <c r="U102" s="166">
        <f t="shared" si="27"/>
        <v>2.64</v>
      </c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129</v>
      </c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</row>
    <row r="103" spans="1:60" ht="22.5" outlineLevel="1" x14ac:dyDescent="0.2">
      <c r="A103" s="157">
        <v>88</v>
      </c>
      <c r="B103" s="163" t="s">
        <v>265</v>
      </c>
      <c r="C103" s="197" t="s">
        <v>264</v>
      </c>
      <c r="D103" s="165" t="s">
        <v>262</v>
      </c>
      <c r="E103" s="171">
        <v>9</v>
      </c>
      <c r="F103" s="173"/>
      <c r="G103" s="174">
        <f t="shared" si="21"/>
        <v>0</v>
      </c>
      <c r="H103" s="173"/>
      <c r="I103" s="174">
        <f t="shared" si="22"/>
        <v>0</v>
      </c>
      <c r="J103" s="173"/>
      <c r="K103" s="174">
        <f t="shared" si="23"/>
        <v>0</v>
      </c>
      <c r="L103" s="174">
        <v>21</v>
      </c>
      <c r="M103" s="174">
        <f t="shared" si="24"/>
        <v>0</v>
      </c>
      <c r="N103" s="166">
        <v>3.0000000000000001E-5</v>
      </c>
      <c r="O103" s="166">
        <f t="shared" si="25"/>
        <v>2.7E-4</v>
      </c>
      <c r="P103" s="166">
        <v>0</v>
      </c>
      <c r="Q103" s="166">
        <f t="shared" si="26"/>
        <v>0</v>
      </c>
      <c r="R103" s="166"/>
      <c r="S103" s="166"/>
      <c r="T103" s="167">
        <v>0.33</v>
      </c>
      <c r="U103" s="166">
        <f t="shared" si="27"/>
        <v>2.97</v>
      </c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107</v>
      </c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outlineLevel="1" x14ac:dyDescent="0.2">
      <c r="A104" s="157">
        <v>89</v>
      </c>
      <c r="B104" s="163" t="s">
        <v>138</v>
      </c>
      <c r="C104" s="197" t="s">
        <v>450</v>
      </c>
      <c r="D104" s="165" t="s">
        <v>262</v>
      </c>
      <c r="E104" s="171">
        <v>2</v>
      </c>
      <c r="F104" s="173"/>
      <c r="G104" s="174">
        <f t="shared" si="21"/>
        <v>0</v>
      </c>
      <c r="H104" s="173"/>
      <c r="I104" s="174">
        <f t="shared" si="22"/>
        <v>0</v>
      </c>
      <c r="J104" s="173"/>
      <c r="K104" s="174">
        <f t="shared" si="23"/>
        <v>0</v>
      </c>
      <c r="L104" s="174">
        <v>21</v>
      </c>
      <c r="M104" s="174">
        <f t="shared" si="24"/>
        <v>0</v>
      </c>
      <c r="N104" s="166">
        <v>0.01</v>
      </c>
      <c r="O104" s="166">
        <f t="shared" si="25"/>
        <v>0.02</v>
      </c>
      <c r="P104" s="166">
        <v>0</v>
      </c>
      <c r="Q104" s="166">
        <f t="shared" si="26"/>
        <v>0</v>
      </c>
      <c r="R104" s="166"/>
      <c r="S104" s="166"/>
      <c r="T104" s="167">
        <v>0.33</v>
      </c>
      <c r="U104" s="166">
        <f t="shared" si="27"/>
        <v>0.66</v>
      </c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 t="s">
        <v>129</v>
      </c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</row>
    <row r="105" spans="1:60" outlineLevel="1" x14ac:dyDescent="0.2">
      <c r="A105" s="157">
        <v>90</v>
      </c>
      <c r="B105" s="163" t="s">
        <v>138</v>
      </c>
      <c r="C105" s="197" t="s">
        <v>263</v>
      </c>
      <c r="D105" s="165" t="s">
        <v>262</v>
      </c>
      <c r="E105" s="171">
        <v>7</v>
      </c>
      <c r="F105" s="173"/>
      <c r="G105" s="174">
        <f t="shared" si="21"/>
        <v>0</v>
      </c>
      <c r="H105" s="173"/>
      <c r="I105" s="174">
        <f t="shared" si="22"/>
        <v>0</v>
      </c>
      <c r="J105" s="173"/>
      <c r="K105" s="174">
        <f t="shared" si="23"/>
        <v>0</v>
      </c>
      <c r="L105" s="174">
        <v>21</v>
      </c>
      <c r="M105" s="174">
        <f t="shared" si="24"/>
        <v>0</v>
      </c>
      <c r="N105" s="166">
        <v>0.01</v>
      </c>
      <c r="O105" s="166">
        <f t="shared" si="25"/>
        <v>7.0000000000000007E-2</v>
      </c>
      <c r="P105" s="166">
        <v>0</v>
      </c>
      <c r="Q105" s="166">
        <f t="shared" si="26"/>
        <v>0</v>
      </c>
      <c r="R105" s="166"/>
      <c r="S105" s="166"/>
      <c r="T105" s="167">
        <v>0.33</v>
      </c>
      <c r="U105" s="166">
        <f t="shared" si="27"/>
        <v>2.31</v>
      </c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 t="s">
        <v>129</v>
      </c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156"/>
      <c r="BD105" s="156"/>
      <c r="BE105" s="156"/>
      <c r="BF105" s="156"/>
      <c r="BG105" s="156"/>
      <c r="BH105" s="156"/>
    </row>
    <row r="106" spans="1:60" ht="22.5" outlineLevel="1" x14ac:dyDescent="0.2">
      <c r="A106" s="157">
        <v>91</v>
      </c>
      <c r="B106" s="163" t="s">
        <v>261</v>
      </c>
      <c r="C106" s="197" t="s">
        <v>260</v>
      </c>
      <c r="D106" s="165" t="s">
        <v>112</v>
      </c>
      <c r="E106" s="171">
        <v>0.81899999999999995</v>
      </c>
      <c r="F106" s="173"/>
      <c r="G106" s="174">
        <f t="shared" si="21"/>
        <v>0</v>
      </c>
      <c r="H106" s="173"/>
      <c r="I106" s="174">
        <f t="shared" si="22"/>
        <v>0</v>
      </c>
      <c r="J106" s="173"/>
      <c r="K106" s="174">
        <f t="shared" si="23"/>
        <v>0</v>
      </c>
      <c r="L106" s="174">
        <v>21</v>
      </c>
      <c r="M106" s="174">
        <f t="shared" si="24"/>
        <v>0</v>
      </c>
      <c r="N106" s="166">
        <v>0</v>
      </c>
      <c r="O106" s="166">
        <f t="shared" si="25"/>
        <v>0</v>
      </c>
      <c r="P106" s="166">
        <v>0</v>
      </c>
      <c r="Q106" s="166">
        <f t="shared" si="26"/>
        <v>0</v>
      </c>
      <c r="R106" s="166"/>
      <c r="S106" s="166"/>
      <c r="T106" s="167">
        <v>1.573</v>
      </c>
      <c r="U106" s="166">
        <f t="shared" si="27"/>
        <v>1.29</v>
      </c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 t="s">
        <v>107</v>
      </c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</row>
    <row r="107" spans="1:60" x14ac:dyDescent="0.2">
      <c r="A107" s="158" t="s">
        <v>102</v>
      </c>
      <c r="B107" s="164" t="s">
        <v>69</v>
      </c>
      <c r="C107" s="198" t="s">
        <v>70</v>
      </c>
      <c r="D107" s="168"/>
      <c r="E107" s="172"/>
      <c r="F107" s="175"/>
      <c r="G107" s="175">
        <f>SUMIF(AE108:AE109,"&lt;&gt;NOR",G108:G109)</f>
        <v>0</v>
      </c>
      <c r="H107" s="175"/>
      <c r="I107" s="175">
        <f>SUM(I108:I109)</f>
        <v>0</v>
      </c>
      <c r="J107" s="175"/>
      <c r="K107" s="175">
        <f>SUM(K108:K109)</f>
        <v>0</v>
      </c>
      <c r="L107" s="175"/>
      <c r="M107" s="175">
        <f>SUM(M108:M109)</f>
        <v>0</v>
      </c>
      <c r="N107" s="169"/>
      <c r="O107" s="169">
        <f>SUM(O108:O109)</f>
        <v>2.5000000000000001E-2</v>
      </c>
      <c r="P107" s="169"/>
      <c r="Q107" s="169">
        <f>SUM(Q108:Q109)</f>
        <v>0</v>
      </c>
      <c r="R107" s="169"/>
      <c r="S107" s="169"/>
      <c r="T107" s="170"/>
      <c r="U107" s="169">
        <f>SUM(U108:U109)</f>
        <v>7.68</v>
      </c>
      <c r="AE107" t="s">
        <v>103</v>
      </c>
    </row>
    <row r="108" spans="1:60" outlineLevel="1" x14ac:dyDescent="0.2">
      <c r="A108" s="157">
        <v>92</v>
      </c>
      <c r="B108" s="163" t="s">
        <v>218</v>
      </c>
      <c r="C108" s="197" t="s">
        <v>259</v>
      </c>
      <c r="D108" s="165" t="s">
        <v>217</v>
      </c>
      <c r="E108" s="171">
        <v>25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66">
        <v>1E-3</v>
      </c>
      <c r="O108" s="166">
        <f>ROUND(E108*N108,5)</f>
        <v>2.5000000000000001E-2</v>
      </c>
      <c r="P108" s="166">
        <v>0</v>
      </c>
      <c r="Q108" s="166">
        <f>ROUND(E108*P108,5)</f>
        <v>0</v>
      </c>
      <c r="R108" s="166"/>
      <c r="S108" s="166"/>
      <c r="T108" s="167">
        <v>0.30399999999999999</v>
      </c>
      <c r="U108" s="166">
        <f>ROUND(E108*T108,2)</f>
        <v>7.6</v>
      </c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 t="s">
        <v>107</v>
      </c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60" outlineLevel="1" x14ac:dyDescent="0.2">
      <c r="A109" s="157">
        <v>93</v>
      </c>
      <c r="B109" s="163" t="s">
        <v>258</v>
      </c>
      <c r="C109" s="197" t="s">
        <v>257</v>
      </c>
      <c r="D109" s="165" t="s">
        <v>112</v>
      </c>
      <c r="E109" s="171">
        <v>2.5000000000000001E-2</v>
      </c>
      <c r="F109" s="173"/>
      <c r="G109" s="174">
        <f>ROUND(E109*F109,2)</f>
        <v>0</v>
      </c>
      <c r="H109" s="173"/>
      <c r="I109" s="174">
        <f>ROUND(E109*H109,2)</f>
        <v>0</v>
      </c>
      <c r="J109" s="173"/>
      <c r="K109" s="174">
        <f>ROUND(E109*J109,2)</f>
        <v>0</v>
      </c>
      <c r="L109" s="174">
        <v>21</v>
      </c>
      <c r="M109" s="174">
        <f>G109*(1+L109/100)</f>
        <v>0</v>
      </c>
      <c r="N109" s="166">
        <v>0</v>
      </c>
      <c r="O109" s="166">
        <f>ROUND(E109*N109,5)</f>
        <v>0</v>
      </c>
      <c r="P109" s="166">
        <v>0</v>
      </c>
      <c r="Q109" s="166">
        <f>ROUND(E109*P109,5)</f>
        <v>0</v>
      </c>
      <c r="R109" s="166"/>
      <c r="S109" s="166"/>
      <c r="T109" s="167">
        <v>3.327</v>
      </c>
      <c r="U109" s="166">
        <f>ROUND(E109*T109,2)</f>
        <v>0.08</v>
      </c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 t="s">
        <v>107</v>
      </c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</row>
    <row r="110" spans="1:60" x14ac:dyDescent="0.2">
      <c r="A110" s="158" t="s">
        <v>102</v>
      </c>
      <c r="B110" s="164" t="s">
        <v>71</v>
      </c>
      <c r="C110" s="198" t="s">
        <v>72</v>
      </c>
      <c r="D110" s="168"/>
      <c r="E110" s="172"/>
      <c r="F110" s="175"/>
      <c r="G110" s="175">
        <f>SUMIF(AE111:AE112,"&lt;&gt;NOR",G111:G112)</f>
        <v>0</v>
      </c>
      <c r="H110" s="175"/>
      <c r="I110" s="175">
        <f>SUM(I111:I112)</f>
        <v>0</v>
      </c>
      <c r="J110" s="175"/>
      <c r="K110" s="175">
        <f>SUM(K111:K112)</f>
        <v>0</v>
      </c>
      <c r="L110" s="175"/>
      <c r="M110" s="175">
        <f>SUM(M111:M112)</f>
        <v>0</v>
      </c>
      <c r="N110" s="169"/>
      <c r="O110" s="169">
        <f>SUM(O111:O112)</f>
        <v>5.7200000000000003E-3</v>
      </c>
      <c r="P110" s="169"/>
      <c r="Q110" s="169">
        <f>SUM(Q111:Q112)</f>
        <v>0</v>
      </c>
      <c r="R110" s="169"/>
      <c r="S110" s="169"/>
      <c r="T110" s="170"/>
      <c r="U110" s="169">
        <f>SUM(U111:U112)</f>
        <v>3.65</v>
      </c>
      <c r="AE110" t="s">
        <v>103</v>
      </c>
    </row>
    <row r="111" spans="1:60" outlineLevel="1" x14ac:dyDescent="0.2">
      <c r="A111" s="157">
        <v>94</v>
      </c>
      <c r="B111" s="163" t="s">
        <v>222</v>
      </c>
      <c r="C111" s="197" t="s">
        <v>223</v>
      </c>
      <c r="D111" s="165" t="s">
        <v>120</v>
      </c>
      <c r="E111" s="171">
        <v>3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66">
        <v>2.4000000000000001E-4</v>
      </c>
      <c r="O111" s="166">
        <f>ROUND(E111*N111,5)</f>
        <v>7.2000000000000005E-4</v>
      </c>
      <c r="P111" s="166">
        <v>0</v>
      </c>
      <c r="Q111" s="166">
        <f>ROUND(E111*P111,5)</f>
        <v>0</v>
      </c>
      <c r="R111" s="166"/>
      <c r="S111" s="166"/>
      <c r="T111" s="167">
        <v>0.28999999999999998</v>
      </c>
      <c r="U111" s="166">
        <f>ROUND(E111*T111,2)</f>
        <v>0.87</v>
      </c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 t="s">
        <v>107</v>
      </c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</row>
    <row r="112" spans="1:60" outlineLevel="1" x14ac:dyDescent="0.2">
      <c r="A112" s="157">
        <v>95</v>
      </c>
      <c r="B112" s="163" t="s">
        <v>224</v>
      </c>
      <c r="C112" s="197" t="s">
        <v>225</v>
      </c>
      <c r="D112" s="165" t="s">
        <v>120</v>
      </c>
      <c r="E112" s="171">
        <v>25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21</v>
      </c>
      <c r="M112" s="174">
        <f>G112*(1+L112/100)</f>
        <v>0</v>
      </c>
      <c r="N112" s="166">
        <v>2.0000000000000001E-4</v>
      </c>
      <c r="O112" s="166">
        <f>ROUND(E112*N112,5)</f>
        <v>5.0000000000000001E-3</v>
      </c>
      <c r="P112" s="166">
        <v>0</v>
      </c>
      <c r="Q112" s="166">
        <f>ROUND(E112*P112,5)</f>
        <v>0</v>
      </c>
      <c r="R112" s="166"/>
      <c r="S112" s="166"/>
      <c r="T112" s="167">
        <v>0.11139</v>
      </c>
      <c r="U112" s="166">
        <f>ROUND(E112*T112,2)</f>
        <v>2.78</v>
      </c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 t="s">
        <v>107</v>
      </c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1:60" x14ac:dyDescent="0.2">
      <c r="A113" s="158" t="s">
        <v>102</v>
      </c>
      <c r="B113" s="164" t="s">
        <v>75</v>
      </c>
      <c r="C113" s="198" t="s">
        <v>26</v>
      </c>
      <c r="D113" s="168"/>
      <c r="E113" s="172"/>
      <c r="F113" s="175"/>
      <c r="G113" s="175">
        <f>SUMIF(AE114:AE115,"&lt;&gt;NOR",G114:G115)</f>
        <v>0</v>
      </c>
      <c r="H113" s="175"/>
      <c r="I113" s="175">
        <f>SUM(I114:I115)</f>
        <v>0</v>
      </c>
      <c r="J113" s="175"/>
      <c r="K113" s="175">
        <f>SUM(K114:K115)</f>
        <v>0</v>
      </c>
      <c r="L113" s="175"/>
      <c r="M113" s="175">
        <f>SUM(M114:M115)</f>
        <v>0</v>
      </c>
      <c r="N113" s="169"/>
      <c r="O113" s="169">
        <f>SUM(O114:O115)</f>
        <v>0</v>
      </c>
      <c r="P113" s="169"/>
      <c r="Q113" s="169">
        <f>SUM(Q114:Q115)</f>
        <v>0</v>
      </c>
      <c r="R113" s="169"/>
      <c r="S113" s="169"/>
      <c r="T113" s="170"/>
      <c r="U113" s="169">
        <f>SUM(U114:U115)</f>
        <v>0</v>
      </c>
      <c r="AE113" t="s">
        <v>103</v>
      </c>
    </row>
    <row r="114" spans="1:60" outlineLevel="1" x14ac:dyDescent="0.2">
      <c r="A114" s="157">
        <v>96</v>
      </c>
      <c r="B114" s="163" t="s">
        <v>237</v>
      </c>
      <c r="C114" s="197" t="s">
        <v>256</v>
      </c>
      <c r="D114" s="165" t="s">
        <v>239</v>
      </c>
      <c r="E114" s="171">
        <v>2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66">
        <v>0</v>
      </c>
      <c r="O114" s="166">
        <f>ROUND(E114*N114,5)</f>
        <v>0</v>
      </c>
      <c r="P114" s="166">
        <v>0</v>
      </c>
      <c r="Q114" s="166">
        <f>ROUND(E114*P114,5)</f>
        <v>0</v>
      </c>
      <c r="R114" s="166"/>
      <c r="S114" s="166"/>
      <c r="T114" s="167">
        <v>0</v>
      </c>
      <c r="U114" s="166">
        <f>ROUND(E114*T114,2)</f>
        <v>0</v>
      </c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 t="s">
        <v>107</v>
      </c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</row>
    <row r="115" spans="1:60" outlineLevel="1" x14ac:dyDescent="0.2">
      <c r="A115" s="184">
        <v>97</v>
      </c>
      <c r="B115" s="185" t="s">
        <v>240</v>
      </c>
      <c r="C115" s="199" t="s">
        <v>255</v>
      </c>
      <c r="D115" s="186" t="s">
        <v>239</v>
      </c>
      <c r="E115" s="187">
        <v>0.5</v>
      </c>
      <c r="F115" s="188"/>
      <c r="G115" s="189">
        <f>ROUND(E115*F115,2)</f>
        <v>0</v>
      </c>
      <c r="H115" s="188"/>
      <c r="I115" s="189">
        <f>ROUND(E115*H115,2)</f>
        <v>0</v>
      </c>
      <c r="J115" s="188"/>
      <c r="K115" s="189">
        <f>ROUND(E115*J115,2)</f>
        <v>0</v>
      </c>
      <c r="L115" s="189">
        <v>21</v>
      </c>
      <c r="M115" s="189">
        <f>G115*(1+L115/100)</f>
        <v>0</v>
      </c>
      <c r="N115" s="190">
        <v>0</v>
      </c>
      <c r="O115" s="190">
        <f>ROUND(E115*N115,5)</f>
        <v>0</v>
      </c>
      <c r="P115" s="190">
        <v>0</v>
      </c>
      <c r="Q115" s="190">
        <f>ROUND(E115*P115,5)</f>
        <v>0</v>
      </c>
      <c r="R115" s="190"/>
      <c r="S115" s="190"/>
      <c r="T115" s="191">
        <v>0</v>
      </c>
      <c r="U115" s="190">
        <f>ROUND(E115*T115,2)</f>
        <v>0</v>
      </c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 t="s">
        <v>107</v>
      </c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</row>
    <row r="116" spans="1:60" x14ac:dyDescent="0.2">
      <c r="A116" s="207"/>
      <c r="B116" s="7" t="s">
        <v>242</v>
      </c>
      <c r="C116" s="200" t="s">
        <v>242</v>
      </c>
      <c r="D116" s="207"/>
      <c r="E116" s="207"/>
      <c r="F116" s="207"/>
      <c r="G116" s="207"/>
      <c r="H116" s="207"/>
      <c r="I116" s="207"/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AC116">
        <v>15</v>
      </c>
      <c r="AD116">
        <v>21</v>
      </c>
    </row>
    <row r="117" spans="1:60" x14ac:dyDescent="0.2">
      <c r="A117" s="235"/>
      <c r="B117" s="234">
        <v>26</v>
      </c>
      <c r="C117" s="233" t="s">
        <v>242</v>
      </c>
      <c r="D117" s="232"/>
      <c r="E117" s="232"/>
      <c r="F117" s="232"/>
      <c r="G117" s="231">
        <f>G8+G13+G15+G17+G22+G32+G48+G72+G107+G110+G113</f>
        <v>0</v>
      </c>
      <c r="H117" s="207"/>
      <c r="I117" s="207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AC117">
        <f>SUMIF(L7:L115,AC116,G7:G115)</f>
        <v>0</v>
      </c>
      <c r="AD117">
        <f>SUMIF(L7:L115,AD116,G7:G115)</f>
        <v>0</v>
      </c>
      <c r="AE117" t="s">
        <v>243</v>
      </c>
    </row>
    <row r="118" spans="1:60" x14ac:dyDescent="0.2">
      <c r="A118" s="207"/>
      <c r="B118" s="7" t="s">
        <v>242</v>
      </c>
      <c r="C118" s="200" t="s">
        <v>242</v>
      </c>
      <c r="D118" s="207"/>
      <c r="E118" s="207"/>
      <c r="F118" s="207"/>
      <c r="G118" s="207"/>
      <c r="H118" s="207"/>
      <c r="I118" s="207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</row>
    <row r="119" spans="1:60" x14ac:dyDescent="0.2">
      <c r="A119" s="207"/>
      <c r="B119" s="7" t="s">
        <v>242</v>
      </c>
      <c r="C119" s="200" t="s">
        <v>242</v>
      </c>
      <c r="D119" s="207"/>
      <c r="E119" s="207"/>
      <c r="F119" s="207"/>
      <c r="G119" s="207"/>
      <c r="H119" s="207"/>
      <c r="I119" s="207"/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</row>
    <row r="120" spans="1:60" x14ac:dyDescent="0.2">
      <c r="A120" s="315">
        <v>33</v>
      </c>
      <c r="B120" s="315"/>
      <c r="C120" s="316"/>
      <c r="D120" s="207"/>
      <c r="E120" s="207"/>
      <c r="F120" s="207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</row>
    <row r="121" spans="1:60" x14ac:dyDescent="0.2">
      <c r="A121" s="296"/>
      <c r="B121" s="297"/>
      <c r="C121" s="298"/>
      <c r="D121" s="297"/>
      <c r="E121" s="297"/>
      <c r="F121" s="297"/>
      <c r="G121" s="299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AE121" t="s">
        <v>244</v>
      </c>
    </row>
    <row r="122" spans="1:60" x14ac:dyDescent="0.2">
      <c r="A122" s="300"/>
      <c r="B122" s="301"/>
      <c r="C122" s="302"/>
      <c r="D122" s="301"/>
      <c r="E122" s="301"/>
      <c r="F122" s="301"/>
      <c r="G122" s="303"/>
      <c r="H122" s="207"/>
      <c r="I122" s="207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</row>
    <row r="123" spans="1:60" x14ac:dyDescent="0.2">
      <c r="A123" s="300"/>
      <c r="B123" s="301"/>
      <c r="C123" s="302"/>
      <c r="D123" s="301"/>
      <c r="E123" s="301"/>
      <c r="F123" s="301"/>
      <c r="G123" s="303"/>
      <c r="H123" s="207"/>
      <c r="I123" s="207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</row>
    <row r="124" spans="1:60" x14ac:dyDescent="0.2">
      <c r="A124" s="300"/>
      <c r="B124" s="301"/>
      <c r="C124" s="302"/>
      <c r="D124" s="301"/>
      <c r="E124" s="301"/>
      <c r="F124" s="301"/>
      <c r="G124" s="303"/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</row>
    <row r="125" spans="1:60" x14ac:dyDescent="0.2">
      <c r="A125" s="304"/>
      <c r="B125" s="305"/>
      <c r="C125" s="306"/>
      <c r="D125" s="305"/>
      <c r="E125" s="305"/>
      <c r="F125" s="305"/>
      <c r="G125" s="3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</row>
    <row r="126" spans="1:60" x14ac:dyDescent="0.2">
      <c r="A126" s="207"/>
      <c r="B126" s="7" t="s">
        <v>242</v>
      </c>
      <c r="C126" s="200" t="s">
        <v>242</v>
      </c>
      <c r="D126" s="207"/>
      <c r="E126" s="207"/>
      <c r="F126" s="207"/>
      <c r="G126" s="207"/>
      <c r="H126" s="207"/>
      <c r="I126" s="207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</row>
    <row r="127" spans="1:60" x14ac:dyDescent="0.2">
      <c r="C127" s="202"/>
      <c r="AE127" t="s">
        <v>245</v>
      </c>
    </row>
  </sheetData>
  <mergeCells count="6">
    <mergeCell ref="A121:G125"/>
    <mergeCell ref="A1:G1"/>
    <mergeCell ref="C2:G2"/>
    <mergeCell ref="C3:G3"/>
    <mergeCell ref="C4:G4"/>
    <mergeCell ref="A120:C120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7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70" t="s">
        <v>40</v>
      </c>
      <c r="C1" s="271"/>
      <c r="D1" s="271"/>
      <c r="E1" s="271"/>
      <c r="F1" s="271"/>
      <c r="G1" s="271"/>
      <c r="H1" s="271"/>
      <c r="I1" s="271"/>
      <c r="J1" s="272"/>
    </row>
    <row r="2" spans="1:15" ht="23.25" customHeight="1" x14ac:dyDescent="0.2">
      <c r="A2" s="4"/>
      <c r="B2" s="81" t="s">
        <v>38</v>
      </c>
      <c r="C2" s="82"/>
      <c r="D2" s="273" t="s">
        <v>44</v>
      </c>
      <c r="E2" s="274"/>
      <c r="F2" s="274"/>
      <c r="G2" s="274"/>
      <c r="H2" s="274"/>
      <c r="I2" s="274"/>
      <c r="J2" s="275"/>
      <c r="O2" s="2"/>
    </row>
    <row r="3" spans="1:15" ht="23.25" customHeight="1" x14ac:dyDescent="0.2">
      <c r="A3" s="4"/>
      <c r="B3" s="83" t="s">
        <v>43</v>
      </c>
      <c r="C3" s="84"/>
      <c r="D3" s="276" t="s">
        <v>41</v>
      </c>
      <c r="E3" s="277"/>
      <c r="F3" s="277"/>
      <c r="G3" s="277"/>
      <c r="H3" s="277"/>
      <c r="I3" s="277"/>
      <c r="J3" s="278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9" t="s">
        <v>49</v>
      </c>
      <c r="E11" s="279"/>
      <c r="F11" s="279"/>
      <c r="G11" s="279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80" t="s">
        <v>50</v>
      </c>
      <c r="E12" s="280"/>
      <c r="F12" s="280"/>
      <c r="G12" s="280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69" t="s">
        <v>50</v>
      </c>
      <c r="E13" s="269"/>
      <c r="F13" s="269"/>
      <c r="G13" s="26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6"/>
      <c r="F15" s="266"/>
      <c r="G15" s="267"/>
      <c r="H15" s="267"/>
      <c r="I15" s="267" t="s">
        <v>28</v>
      </c>
      <c r="J15" s="268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58"/>
      <c r="F16" s="259"/>
      <c r="G16" s="258"/>
      <c r="H16" s="259"/>
      <c r="I16" s="258">
        <f>SUMIF(F47:F56,A16,I47:I56)+SUMIF(F47:F56,"PSU",I47:I56)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58"/>
      <c r="F17" s="259"/>
      <c r="G17" s="258"/>
      <c r="H17" s="259"/>
      <c r="I17" s="258">
        <f>SUMIF(F47:F56,A17,I47:I56)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58"/>
      <c r="F18" s="259"/>
      <c r="G18" s="258"/>
      <c r="H18" s="259"/>
      <c r="I18" s="258">
        <f>SUMIF(F47:F56,A18,I47:I56)</f>
        <v>0</v>
      </c>
      <c r="J18" s="260"/>
    </row>
    <row r="19" spans="1:10" ht="23.25" customHeight="1" x14ac:dyDescent="0.2">
      <c r="A19" s="144" t="s">
        <v>75</v>
      </c>
      <c r="B19" s="145" t="s">
        <v>26</v>
      </c>
      <c r="C19" s="58"/>
      <c r="D19" s="59"/>
      <c r="E19" s="258"/>
      <c r="F19" s="259"/>
      <c r="G19" s="258"/>
      <c r="H19" s="259"/>
      <c r="I19" s="258">
        <f>SUMIF(F47:F56,A19,I47:I56)</f>
        <v>0</v>
      </c>
      <c r="J19" s="260"/>
    </row>
    <row r="20" spans="1:10" ht="23.25" customHeight="1" x14ac:dyDescent="0.2">
      <c r="A20" s="144" t="s">
        <v>76</v>
      </c>
      <c r="B20" s="145" t="s">
        <v>27</v>
      </c>
      <c r="C20" s="58"/>
      <c r="D20" s="59"/>
      <c r="E20" s="258"/>
      <c r="F20" s="259"/>
      <c r="G20" s="258"/>
      <c r="H20" s="259"/>
      <c r="I20" s="258">
        <f>SUMIF(F47:F56,A20,I47:I56)</f>
        <v>0</v>
      </c>
      <c r="J20" s="260"/>
    </row>
    <row r="21" spans="1:10" ht="23.25" customHeight="1" x14ac:dyDescent="0.2">
      <c r="A21" s="4"/>
      <c r="B21" s="74" t="s">
        <v>28</v>
      </c>
      <c r="C21" s="75"/>
      <c r="D21" s="76"/>
      <c r="E21" s="261"/>
      <c r="F21" s="262"/>
      <c r="G21" s="261"/>
      <c r="H21" s="262"/>
      <c r="I21" s="261">
        <f>SUM(I16:J20)</f>
        <v>0</v>
      </c>
      <c r="J21" s="26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6">
        <f>ZakladDPHSniVypocet</f>
        <v>0</v>
      </c>
      <c r="H23" s="257"/>
      <c r="I23" s="25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64">
        <f>ZakladDPHSni*SazbaDPH1/100</f>
        <v>0</v>
      </c>
      <c r="H24" s="265"/>
      <c r="I24" s="26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6">
        <f>ZakladDPHZaklVypocet</f>
        <v>0</v>
      </c>
      <c r="H25" s="257"/>
      <c r="I25" s="25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8">
        <f>ZakladDPHZakl*SazbaDPH2/100</f>
        <v>0</v>
      </c>
      <c r="H26" s="249"/>
      <c r="I26" s="24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50">
        <f>0</f>
        <v>0</v>
      </c>
      <c r="H27" s="250"/>
      <c r="I27" s="25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52">
        <f>ZakladDPHSni+DPHSni+ZakladDPHZakl+DPHZakl+Zaokrouhleni</f>
        <v>0</v>
      </c>
      <c r="H29" s="252"/>
      <c r="I29" s="252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3" t="s">
        <v>2</v>
      </c>
      <c r="E35" s="25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54"/>
      <c r="D39" s="255"/>
      <c r="E39" s="255"/>
      <c r="F39" s="108">
        <f>' Pol voda BC'!AC89</f>
        <v>0</v>
      </c>
      <c r="G39" s="109">
        <f>' Pol voda BC'!AD89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5" t="s">
        <v>53</v>
      </c>
      <c r="C40" s="246"/>
      <c r="D40" s="246"/>
      <c r="E40" s="24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88" t="s">
        <v>28</v>
      </c>
      <c r="J46" s="288"/>
    </row>
    <row r="47" spans="1:10" ht="25.5" customHeight="1" x14ac:dyDescent="0.2">
      <c r="A47" s="122"/>
      <c r="B47" s="130" t="s">
        <v>57</v>
      </c>
      <c r="C47" s="290" t="s">
        <v>58</v>
      </c>
      <c r="D47" s="291"/>
      <c r="E47" s="291"/>
      <c r="F47" s="132" t="s">
        <v>23</v>
      </c>
      <c r="G47" s="133"/>
      <c r="H47" s="133"/>
      <c r="I47" s="289">
        <f>' Pol voda BC'!G8</f>
        <v>0</v>
      </c>
      <c r="J47" s="289"/>
    </row>
    <row r="48" spans="1:10" ht="25.5" customHeight="1" x14ac:dyDescent="0.2">
      <c r="A48" s="122"/>
      <c r="B48" s="124" t="s">
        <v>59</v>
      </c>
      <c r="C48" s="282" t="s">
        <v>60</v>
      </c>
      <c r="D48" s="283"/>
      <c r="E48" s="283"/>
      <c r="F48" s="134" t="s">
        <v>23</v>
      </c>
      <c r="G48" s="135"/>
      <c r="H48" s="135"/>
      <c r="I48" s="281">
        <f>' Pol voda BC'!G12</f>
        <v>0</v>
      </c>
      <c r="J48" s="281"/>
    </row>
    <row r="49" spans="1:10" ht="25.5" customHeight="1" x14ac:dyDescent="0.2">
      <c r="A49" s="122"/>
      <c r="B49" s="124" t="s">
        <v>61</v>
      </c>
      <c r="C49" s="282" t="s">
        <v>62</v>
      </c>
      <c r="D49" s="283"/>
      <c r="E49" s="283"/>
      <c r="F49" s="134" t="s">
        <v>23</v>
      </c>
      <c r="G49" s="135"/>
      <c r="H49" s="135"/>
      <c r="I49" s="281">
        <f>' Pol voda BC'!G15</f>
        <v>0</v>
      </c>
      <c r="J49" s="281"/>
    </row>
    <row r="50" spans="1:10" ht="25.5" customHeight="1" x14ac:dyDescent="0.2">
      <c r="A50" s="122"/>
      <c r="B50" s="124" t="s">
        <v>63</v>
      </c>
      <c r="C50" s="282" t="s">
        <v>64</v>
      </c>
      <c r="D50" s="283"/>
      <c r="E50" s="283"/>
      <c r="F50" s="134" t="s">
        <v>23</v>
      </c>
      <c r="G50" s="135"/>
      <c r="H50" s="135"/>
      <c r="I50" s="281">
        <f>' Pol voda BC'!G18</f>
        <v>0</v>
      </c>
      <c r="J50" s="281"/>
    </row>
    <row r="51" spans="1:10" ht="25.5" customHeight="1" x14ac:dyDescent="0.2">
      <c r="A51" s="122"/>
      <c r="B51" s="124" t="s">
        <v>65</v>
      </c>
      <c r="C51" s="282" t="s">
        <v>66</v>
      </c>
      <c r="D51" s="283"/>
      <c r="E51" s="283"/>
      <c r="F51" s="134" t="s">
        <v>24</v>
      </c>
      <c r="G51" s="135"/>
      <c r="H51" s="135"/>
      <c r="I51" s="281">
        <f>' Pol voda BC'!G22</f>
        <v>0</v>
      </c>
      <c r="J51" s="281"/>
    </row>
    <row r="52" spans="1:10" ht="25.5" customHeight="1" x14ac:dyDescent="0.2">
      <c r="A52" s="122"/>
      <c r="B52" s="124" t="s">
        <v>67</v>
      </c>
      <c r="C52" s="282" t="s">
        <v>68</v>
      </c>
      <c r="D52" s="283"/>
      <c r="E52" s="283"/>
      <c r="F52" s="134" t="s">
        <v>24</v>
      </c>
      <c r="G52" s="135"/>
      <c r="H52" s="135"/>
      <c r="I52" s="281">
        <f>' Pol voda BC'!G34</f>
        <v>0</v>
      </c>
      <c r="J52" s="281"/>
    </row>
    <row r="53" spans="1:10" ht="25.5" customHeight="1" x14ac:dyDescent="0.2">
      <c r="A53" s="122"/>
      <c r="B53" s="124" t="s">
        <v>69</v>
      </c>
      <c r="C53" s="282" t="s">
        <v>70</v>
      </c>
      <c r="D53" s="283"/>
      <c r="E53" s="283"/>
      <c r="F53" s="134" t="s">
        <v>24</v>
      </c>
      <c r="G53" s="135"/>
      <c r="H53" s="135"/>
      <c r="I53" s="281">
        <f>' Pol voda BC'!G69</f>
        <v>0</v>
      </c>
      <c r="J53" s="281"/>
    </row>
    <row r="54" spans="1:10" ht="25.5" customHeight="1" x14ac:dyDescent="0.2">
      <c r="A54" s="122"/>
      <c r="B54" s="124" t="s">
        <v>71</v>
      </c>
      <c r="C54" s="282" t="s">
        <v>72</v>
      </c>
      <c r="D54" s="283"/>
      <c r="E54" s="283"/>
      <c r="F54" s="134" t="s">
        <v>24</v>
      </c>
      <c r="G54" s="135"/>
      <c r="H54" s="135"/>
      <c r="I54" s="281">
        <f>' Pol voda BC'!G73</f>
        <v>0</v>
      </c>
      <c r="J54" s="281"/>
    </row>
    <row r="55" spans="1:10" ht="25.5" customHeight="1" x14ac:dyDescent="0.2">
      <c r="A55" s="122"/>
      <c r="B55" s="124" t="s">
        <v>73</v>
      </c>
      <c r="C55" s="282" t="s">
        <v>74</v>
      </c>
      <c r="D55" s="283"/>
      <c r="E55" s="283"/>
      <c r="F55" s="134" t="s">
        <v>25</v>
      </c>
      <c r="G55" s="135"/>
      <c r="H55" s="135"/>
      <c r="I55" s="281">
        <f>' Pol voda BC'!G76</f>
        <v>0</v>
      </c>
      <c r="J55" s="281"/>
    </row>
    <row r="56" spans="1:10" ht="25.5" customHeight="1" x14ac:dyDescent="0.2">
      <c r="A56" s="122"/>
      <c r="B56" s="131" t="s">
        <v>75</v>
      </c>
      <c r="C56" s="285" t="s">
        <v>26</v>
      </c>
      <c r="D56" s="286"/>
      <c r="E56" s="286"/>
      <c r="F56" s="137" t="s">
        <v>75</v>
      </c>
      <c r="G56" s="138"/>
      <c r="H56" s="138"/>
      <c r="I56" s="284">
        <f>' Pol voda BC'!G85</f>
        <v>0</v>
      </c>
      <c r="J56" s="284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40"/>
      <c r="G57" s="141"/>
      <c r="H57" s="141"/>
      <c r="I57" s="287">
        <f>SUM(I47:I56)</f>
        <v>0</v>
      </c>
      <c r="J57" s="287"/>
    </row>
    <row r="58" spans="1:10" x14ac:dyDescent="0.2">
      <c r="F58" s="143"/>
      <c r="G58" s="96"/>
      <c r="H58" s="143"/>
      <c r="I58" s="96"/>
      <c r="J58" s="96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92" t="s">
        <v>6</v>
      </c>
      <c r="B1" s="292"/>
      <c r="C1" s="293"/>
      <c r="D1" s="292"/>
      <c r="E1" s="292"/>
      <c r="F1" s="292"/>
      <c r="G1" s="292"/>
    </row>
    <row r="2" spans="1:7" ht="24.95" customHeight="1" x14ac:dyDescent="0.2">
      <c r="A2" s="79" t="s">
        <v>39</v>
      </c>
      <c r="B2" s="78"/>
      <c r="C2" s="294"/>
      <c r="D2" s="294"/>
      <c r="E2" s="294"/>
      <c r="F2" s="294"/>
      <c r="G2" s="295"/>
    </row>
    <row r="3" spans="1:7" ht="24.95" hidden="1" customHeight="1" x14ac:dyDescent="0.2">
      <c r="A3" s="79" t="s">
        <v>7</v>
      </c>
      <c r="B3" s="78"/>
      <c r="C3" s="294"/>
      <c r="D3" s="294"/>
      <c r="E3" s="294"/>
      <c r="F3" s="294"/>
      <c r="G3" s="295"/>
    </row>
    <row r="4" spans="1:7" ht="24.95" hidden="1" customHeight="1" x14ac:dyDescent="0.2">
      <c r="A4" s="79" t="s">
        <v>8</v>
      </c>
      <c r="B4" s="78"/>
      <c r="C4" s="294"/>
      <c r="D4" s="294"/>
      <c r="E4" s="294"/>
      <c r="F4" s="294"/>
      <c r="G4" s="29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9"/>
  <sheetViews>
    <sheetView workbookViewId="0">
      <selection activeCell="G10" sqref="G1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8" t="s">
        <v>6</v>
      </c>
      <c r="B1" s="308"/>
      <c r="C1" s="308"/>
      <c r="D1" s="308"/>
      <c r="E1" s="308"/>
      <c r="F1" s="308"/>
      <c r="G1" s="308"/>
      <c r="AE1" t="s">
        <v>78</v>
      </c>
    </row>
    <row r="2" spans="1:60" ht="24.95" customHeight="1" x14ac:dyDescent="0.2">
      <c r="A2" s="148" t="s">
        <v>77</v>
      </c>
      <c r="B2" s="146"/>
      <c r="C2" s="309" t="s">
        <v>44</v>
      </c>
      <c r="D2" s="310"/>
      <c r="E2" s="310"/>
      <c r="F2" s="310"/>
      <c r="G2" s="311"/>
      <c r="AE2" t="s">
        <v>79</v>
      </c>
    </row>
    <row r="3" spans="1:60" ht="24.95" customHeight="1" x14ac:dyDescent="0.2">
      <c r="A3" s="149" t="s">
        <v>7</v>
      </c>
      <c r="B3" s="147"/>
      <c r="C3" s="312" t="s">
        <v>41</v>
      </c>
      <c r="D3" s="313"/>
      <c r="E3" s="313"/>
      <c r="F3" s="313"/>
      <c r="G3" s="314"/>
      <c r="AE3" t="s">
        <v>80</v>
      </c>
    </row>
    <row r="4" spans="1:60" ht="24.95" hidden="1" customHeight="1" x14ac:dyDescent="0.2">
      <c r="A4" s="149" t="s">
        <v>8</v>
      </c>
      <c r="B4" s="147"/>
      <c r="C4" s="312"/>
      <c r="D4" s="313"/>
      <c r="E4" s="313"/>
      <c r="F4" s="313"/>
      <c r="G4" s="314"/>
      <c r="AE4" t="s">
        <v>81</v>
      </c>
    </row>
    <row r="5" spans="1:60" hidden="1" x14ac:dyDescent="0.2">
      <c r="A5" s="150" t="s">
        <v>82</v>
      </c>
      <c r="B5" s="151"/>
      <c r="C5" s="152"/>
      <c r="D5" s="153"/>
      <c r="E5" s="153"/>
      <c r="F5" s="153"/>
      <c r="G5" s="154"/>
      <c r="AE5" t="s">
        <v>83</v>
      </c>
    </row>
    <row r="7" spans="1:60" ht="38.25" x14ac:dyDescent="0.2">
      <c r="A7" s="159" t="s">
        <v>84</v>
      </c>
      <c r="B7" s="160" t="s">
        <v>85</v>
      </c>
      <c r="C7" s="160" t="s">
        <v>86</v>
      </c>
      <c r="D7" s="159" t="s">
        <v>87</v>
      </c>
      <c r="E7" s="159" t="s">
        <v>88</v>
      </c>
      <c r="F7" s="155" t="s">
        <v>89</v>
      </c>
      <c r="G7" s="176" t="s">
        <v>28</v>
      </c>
      <c r="H7" s="177" t="s">
        <v>29</v>
      </c>
      <c r="I7" s="177" t="s">
        <v>90</v>
      </c>
      <c r="J7" s="177" t="s">
        <v>30</v>
      </c>
      <c r="K7" s="177" t="s">
        <v>91</v>
      </c>
      <c r="L7" s="177" t="s">
        <v>92</v>
      </c>
      <c r="M7" s="177" t="s">
        <v>93</v>
      </c>
      <c r="N7" s="177" t="s">
        <v>94</v>
      </c>
      <c r="O7" s="177" t="s">
        <v>95</v>
      </c>
      <c r="P7" s="177" t="s">
        <v>96</v>
      </c>
      <c r="Q7" s="177" t="s">
        <v>97</v>
      </c>
      <c r="R7" s="177" t="s">
        <v>98</v>
      </c>
      <c r="S7" s="177" t="s">
        <v>99</v>
      </c>
      <c r="T7" s="177" t="s">
        <v>100</v>
      </c>
      <c r="U7" s="162" t="s">
        <v>101</v>
      </c>
    </row>
    <row r="8" spans="1:60" x14ac:dyDescent="0.2">
      <c r="A8" s="178" t="s">
        <v>102</v>
      </c>
      <c r="B8" s="179" t="s">
        <v>57</v>
      </c>
      <c r="C8" s="180" t="s">
        <v>58</v>
      </c>
      <c r="D8" s="181"/>
      <c r="E8" s="182"/>
      <c r="F8" s="183"/>
      <c r="G8" s="183">
        <f>SUMIF(AE9:AE11,"&lt;&gt;NOR",G9:G11)</f>
        <v>0</v>
      </c>
      <c r="H8" s="183"/>
      <c r="I8" s="183">
        <f>SUM(I9:I11)</f>
        <v>0</v>
      </c>
      <c r="J8" s="183"/>
      <c r="K8" s="183">
        <f>SUM(K9:K11)</f>
        <v>0</v>
      </c>
      <c r="L8" s="183"/>
      <c r="M8" s="183">
        <f>SUM(M9:M11)</f>
        <v>0</v>
      </c>
      <c r="N8" s="161"/>
      <c r="O8" s="161">
        <f>SUM(O9:O11)</f>
        <v>1.3378000000000001</v>
      </c>
      <c r="P8" s="161"/>
      <c r="Q8" s="161">
        <f>SUM(Q9:Q11)</f>
        <v>0</v>
      </c>
      <c r="R8" s="161"/>
      <c r="S8" s="161"/>
      <c r="T8" s="178"/>
      <c r="U8" s="161">
        <f>SUM(U9:U11)</f>
        <v>62.019999999999996</v>
      </c>
      <c r="AE8" t="s">
        <v>103</v>
      </c>
    </row>
    <row r="9" spans="1:60" ht="22.5" outlineLevel="1" x14ac:dyDescent="0.2">
      <c r="A9" s="157">
        <v>1</v>
      </c>
      <c r="B9" s="163" t="s">
        <v>104</v>
      </c>
      <c r="C9" s="197" t="s">
        <v>105</v>
      </c>
      <c r="D9" s="165" t="s">
        <v>106</v>
      </c>
      <c r="E9" s="171">
        <v>155</v>
      </c>
      <c r="F9" s="173">
        <v>0</v>
      </c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4.8399999999999997E-3</v>
      </c>
      <c r="O9" s="166">
        <f>ROUND(E9*N9,5)</f>
        <v>0.75019999999999998</v>
      </c>
      <c r="P9" s="166">
        <v>0</v>
      </c>
      <c r="Q9" s="166">
        <f>ROUND(E9*P9,5)</f>
        <v>0</v>
      </c>
      <c r="R9" s="166"/>
      <c r="S9" s="166"/>
      <c r="T9" s="167">
        <v>0.34181</v>
      </c>
      <c r="U9" s="166">
        <f>ROUND(E9*T9,2)</f>
        <v>52.98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107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108</v>
      </c>
      <c r="C10" s="197" t="s">
        <v>109</v>
      </c>
      <c r="D10" s="165" t="s">
        <v>106</v>
      </c>
      <c r="E10" s="171">
        <v>40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1.469E-2</v>
      </c>
      <c r="O10" s="166">
        <f>ROUND(E10*N10,5)</f>
        <v>0.58760000000000001</v>
      </c>
      <c r="P10" s="166">
        <v>0</v>
      </c>
      <c r="Q10" s="166">
        <f>ROUND(E10*P10,5)</f>
        <v>0</v>
      </c>
      <c r="R10" s="166"/>
      <c r="S10" s="166"/>
      <c r="T10" s="167">
        <v>0.16</v>
      </c>
      <c r="U10" s="166">
        <f>ROUND(E10*T10,2)</f>
        <v>6.4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107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110</v>
      </c>
      <c r="C11" s="197" t="s">
        <v>111</v>
      </c>
      <c r="D11" s="165" t="s">
        <v>112</v>
      </c>
      <c r="E11" s="171">
        <v>1.3939999999999999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1.8919999999999999</v>
      </c>
      <c r="U11" s="166">
        <f>ROUND(E11*T11,2)</f>
        <v>2.64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107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x14ac:dyDescent="0.2">
      <c r="A12" s="158" t="s">
        <v>102</v>
      </c>
      <c r="B12" s="164" t="s">
        <v>59</v>
      </c>
      <c r="C12" s="198" t="s">
        <v>60</v>
      </c>
      <c r="D12" s="168"/>
      <c r="E12" s="172"/>
      <c r="F12" s="175"/>
      <c r="G12" s="175">
        <f>SUMIF(AE13:AE14,"&lt;&gt;NOR",G13:G14)</f>
        <v>0</v>
      </c>
      <c r="H12" s="175"/>
      <c r="I12" s="175">
        <f>SUM(I13:I14)</f>
        <v>0</v>
      </c>
      <c r="J12" s="175"/>
      <c r="K12" s="175">
        <f>SUM(K13:K14)</f>
        <v>0</v>
      </c>
      <c r="L12" s="175"/>
      <c r="M12" s="175">
        <f>SUM(M13:M14)</f>
        <v>0</v>
      </c>
      <c r="N12" s="169"/>
      <c r="O12" s="169">
        <f>SUM(O13:O14)</f>
        <v>0</v>
      </c>
      <c r="P12" s="169"/>
      <c r="Q12" s="169">
        <f>SUM(Q13:Q14)</f>
        <v>0</v>
      </c>
      <c r="R12" s="169"/>
      <c r="S12" s="169"/>
      <c r="T12" s="170"/>
      <c r="U12" s="169">
        <f>SUM(U13:U14)</f>
        <v>32</v>
      </c>
      <c r="AE12" t="s">
        <v>103</v>
      </c>
    </row>
    <row r="13" spans="1:60" ht="22.5" outlineLevel="1" x14ac:dyDescent="0.2">
      <c r="A13" s="157">
        <v>4</v>
      </c>
      <c r="B13" s="163" t="s">
        <v>113</v>
      </c>
      <c r="C13" s="197" t="s">
        <v>114</v>
      </c>
      <c r="D13" s="165" t="s">
        <v>115</v>
      </c>
      <c r="E13" s="171">
        <v>24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1</v>
      </c>
      <c r="U13" s="166">
        <f>ROUND(E13*T13,2)</f>
        <v>24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107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ht="22.5" outlineLevel="1" x14ac:dyDescent="0.2">
      <c r="A14" s="157">
        <v>5</v>
      </c>
      <c r="B14" s="163" t="s">
        <v>116</v>
      </c>
      <c r="C14" s="197" t="s">
        <v>117</v>
      </c>
      <c r="D14" s="165" t="s">
        <v>115</v>
      </c>
      <c r="E14" s="171">
        <v>8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</v>
      </c>
      <c r="U14" s="166">
        <f>ROUND(E14*T14,2)</f>
        <v>8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107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x14ac:dyDescent="0.2">
      <c r="A15" s="158" t="s">
        <v>102</v>
      </c>
      <c r="B15" s="164" t="s">
        <v>61</v>
      </c>
      <c r="C15" s="198" t="s">
        <v>62</v>
      </c>
      <c r="D15" s="168"/>
      <c r="E15" s="172"/>
      <c r="F15" s="175"/>
      <c r="G15" s="175">
        <f>SUMIF(AE16:AE17,"&lt;&gt;NOR",G16:G17)</f>
        <v>0</v>
      </c>
      <c r="H15" s="175"/>
      <c r="I15" s="175">
        <f>SUM(I16:I17)</f>
        <v>0</v>
      </c>
      <c r="J15" s="175"/>
      <c r="K15" s="175">
        <f>SUM(K16:K17)</f>
        <v>0</v>
      </c>
      <c r="L15" s="175"/>
      <c r="M15" s="175">
        <f>SUM(M16:M17)</f>
        <v>0</v>
      </c>
      <c r="N15" s="169"/>
      <c r="O15" s="169">
        <f>SUM(O16:O17)</f>
        <v>0</v>
      </c>
      <c r="P15" s="169"/>
      <c r="Q15" s="169">
        <f>SUM(Q16:Q17)</f>
        <v>0</v>
      </c>
      <c r="R15" s="169"/>
      <c r="S15" s="169"/>
      <c r="T15" s="170"/>
      <c r="U15" s="169">
        <f>SUM(U16:U17)</f>
        <v>26.5</v>
      </c>
      <c r="AE15" t="s">
        <v>103</v>
      </c>
    </row>
    <row r="16" spans="1:60" outlineLevel="1" x14ac:dyDescent="0.2">
      <c r="A16" s="157">
        <v>6</v>
      </c>
      <c r="B16" s="163" t="s">
        <v>118</v>
      </c>
      <c r="C16" s="197" t="s">
        <v>119</v>
      </c>
      <c r="D16" s="165" t="s">
        <v>120</v>
      </c>
      <c r="E16" s="171">
        <v>700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1.4999999999999999E-2</v>
      </c>
      <c r="U16" s="166">
        <f>ROUND(E16*T16,2)</f>
        <v>10.5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107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ht="22.5" outlineLevel="1" x14ac:dyDescent="0.2">
      <c r="A17" s="157">
        <v>7</v>
      </c>
      <c r="B17" s="163" t="s">
        <v>113</v>
      </c>
      <c r="C17" s="197" t="s">
        <v>121</v>
      </c>
      <c r="D17" s="165" t="s">
        <v>115</v>
      </c>
      <c r="E17" s="171">
        <v>16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6">
        <v>0</v>
      </c>
      <c r="O17" s="166">
        <f>ROUND(E17*N17,5)</f>
        <v>0</v>
      </c>
      <c r="P17" s="166">
        <v>0</v>
      </c>
      <c r="Q17" s="166">
        <f>ROUND(E17*P17,5)</f>
        <v>0</v>
      </c>
      <c r="R17" s="166"/>
      <c r="S17" s="166"/>
      <c r="T17" s="167">
        <v>1</v>
      </c>
      <c r="U17" s="166">
        <f>ROUND(E17*T17,2)</f>
        <v>16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107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x14ac:dyDescent="0.2">
      <c r="A18" s="158" t="s">
        <v>102</v>
      </c>
      <c r="B18" s="164" t="s">
        <v>63</v>
      </c>
      <c r="C18" s="198" t="s">
        <v>64</v>
      </c>
      <c r="D18" s="168"/>
      <c r="E18" s="172"/>
      <c r="F18" s="175"/>
      <c r="G18" s="175">
        <f>SUMIF(AE19:AE21,"&lt;&gt;NOR",G19:G21)</f>
        <v>0</v>
      </c>
      <c r="H18" s="175"/>
      <c r="I18" s="175">
        <f>SUM(I19:I21)</f>
        <v>0</v>
      </c>
      <c r="J18" s="175"/>
      <c r="K18" s="175">
        <f>SUM(K19:K21)</f>
        <v>0</v>
      </c>
      <c r="L18" s="175"/>
      <c r="M18" s="175">
        <f>SUM(M19:M21)</f>
        <v>0</v>
      </c>
      <c r="N18" s="169"/>
      <c r="O18" s="169">
        <f>SUM(O19:O21)</f>
        <v>0</v>
      </c>
      <c r="P18" s="169"/>
      <c r="Q18" s="169">
        <f>SUM(Q19:Q21)</f>
        <v>1.8149999999999999E-2</v>
      </c>
      <c r="R18" s="169"/>
      <c r="S18" s="169"/>
      <c r="T18" s="170"/>
      <c r="U18" s="169">
        <f>SUM(U19:U21)</f>
        <v>22.060000000000002</v>
      </c>
      <c r="AE18" t="s">
        <v>103</v>
      </c>
    </row>
    <row r="19" spans="1:60" outlineLevel="1" x14ac:dyDescent="0.2">
      <c r="A19" s="157">
        <v>8</v>
      </c>
      <c r="B19" s="163" t="s">
        <v>122</v>
      </c>
      <c r="C19" s="197" t="s">
        <v>123</v>
      </c>
      <c r="D19" s="165" t="s">
        <v>124</v>
      </c>
      <c r="E19" s="171">
        <v>2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0</v>
      </c>
      <c r="O19" s="166">
        <f>ROUND(E19*N19,5)</f>
        <v>0</v>
      </c>
      <c r="P19" s="166">
        <v>2.8700000000000002E-3</v>
      </c>
      <c r="Q19" s="166">
        <f>ROUND(E19*P19,5)</f>
        <v>5.7400000000000003E-3</v>
      </c>
      <c r="R19" s="166"/>
      <c r="S19" s="166"/>
      <c r="T19" s="167">
        <v>3.9</v>
      </c>
      <c r="U19" s="166">
        <f>ROUND(E19*T19,2)</f>
        <v>7.8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107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9</v>
      </c>
      <c r="B20" s="163" t="s">
        <v>125</v>
      </c>
      <c r="C20" s="197" t="s">
        <v>126</v>
      </c>
      <c r="D20" s="165" t="s">
        <v>124</v>
      </c>
      <c r="E20" s="171">
        <v>5.8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0</v>
      </c>
      <c r="O20" s="166">
        <f>ROUND(E20*N20,5)</f>
        <v>0</v>
      </c>
      <c r="P20" s="166">
        <v>2.14E-3</v>
      </c>
      <c r="Q20" s="166">
        <f>ROUND(E20*P20,5)</f>
        <v>1.2409999999999999E-2</v>
      </c>
      <c r="R20" s="166"/>
      <c r="S20" s="166"/>
      <c r="T20" s="167">
        <v>2.4500000000000002</v>
      </c>
      <c r="U20" s="166">
        <f>ROUND(E20*T20,2)</f>
        <v>14.21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107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 x14ac:dyDescent="0.2">
      <c r="A21" s="157">
        <v>10</v>
      </c>
      <c r="B21" s="163" t="s">
        <v>127</v>
      </c>
      <c r="C21" s="197" t="s">
        <v>128</v>
      </c>
      <c r="D21" s="165" t="s">
        <v>112</v>
      </c>
      <c r="E21" s="171">
        <v>1.7999999999999999E-2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0</v>
      </c>
      <c r="O21" s="166">
        <f>ROUND(E21*N21,5)</f>
        <v>0</v>
      </c>
      <c r="P21" s="166">
        <v>0</v>
      </c>
      <c r="Q21" s="166">
        <f>ROUND(E21*P21,5)</f>
        <v>0</v>
      </c>
      <c r="R21" s="166"/>
      <c r="S21" s="166"/>
      <c r="T21" s="167">
        <v>2.68</v>
      </c>
      <c r="U21" s="166">
        <f>ROUND(E21*T21,2)</f>
        <v>0.05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129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x14ac:dyDescent="0.2">
      <c r="A22" s="158" t="s">
        <v>102</v>
      </c>
      <c r="B22" s="164" t="s">
        <v>65</v>
      </c>
      <c r="C22" s="198" t="s">
        <v>66</v>
      </c>
      <c r="D22" s="168"/>
      <c r="E22" s="172"/>
      <c r="F22" s="175"/>
      <c r="G22" s="175">
        <f>SUMIF(AE23:AE33,"&lt;&gt;NOR",G23:G33)</f>
        <v>0</v>
      </c>
      <c r="H22" s="175"/>
      <c r="I22" s="175">
        <f>SUM(I23:I33)</f>
        <v>0</v>
      </c>
      <c r="J22" s="175"/>
      <c r="K22" s="175">
        <f>SUM(K23:K33)</f>
        <v>0</v>
      </c>
      <c r="L22" s="175"/>
      <c r="M22" s="175">
        <f>SUM(M23:M33)</f>
        <v>0</v>
      </c>
      <c r="N22" s="169"/>
      <c r="O22" s="169">
        <f>SUM(O23:O33)</f>
        <v>0.52566000000000002</v>
      </c>
      <c r="P22" s="169"/>
      <c r="Q22" s="169">
        <f>SUM(Q23:Q33)</f>
        <v>1.2024999999999999</v>
      </c>
      <c r="R22" s="169"/>
      <c r="S22" s="169"/>
      <c r="T22" s="170"/>
      <c r="U22" s="169">
        <f>SUM(U23:U33)</f>
        <v>94.56</v>
      </c>
      <c r="AE22" t="s">
        <v>103</v>
      </c>
    </row>
    <row r="23" spans="1:60" ht="22.5" outlineLevel="1" x14ac:dyDescent="0.2">
      <c r="A23" s="157">
        <v>11</v>
      </c>
      <c r="B23" s="163" t="s">
        <v>130</v>
      </c>
      <c r="C23" s="197" t="s">
        <v>131</v>
      </c>
      <c r="D23" s="165" t="s">
        <v>120</v>
      </c>
      <c r="E23" s="171">
        <v>65</v>
      </c>
      <c r="F23" s="173"/>
      <c r="G23" s="174">
        <f t="shared" ref="G23:G33" si="0">ROUND(E23*F23,2)</f>
        <v>0</v>
      </c>
      <c r="H23" s="173"/>
      <c r="I23" s="174">
        <f t="shared" ref="I23:I33" si="1">ROUND(E23*H23,2)</f>
        <v>0</v>
      </c>
      <c r="J23" s="173"/>
      <c r="K23" s="174">
        <f t="shared" ref="K23:K33" si="2">ROUND(E23*J23,2)</f>
        <v>0</v>
      </c>
      <c r="L23" s="174">
        <v>21</v>
      </c>
      <c r="M23" s="174">
        <f t="shared" ref="M23:M33" si="3">G23*(1+L23/100)</f>
        <v>0</v>
      </c>
      <c r="N23" s="166">
        <v>0</v>
      </c>
      <c r="O23" s="166">
        <f t="shared" ref="O23:O33" si="4">ROUND(E23*N23,5)</f>
        <v>0</v>
      </c>
      <c r="P23" s="166">
        <v>1.8499999999999999E-2</v>
      </c>
      <c r="Q23" s="166">
        <f t="shared" ref="Q23:Q33" si="5">ROUND(E23*P23,5)</f>
        <v>1.2024999999999999</v>
      </c>
      <c r="R23" s="166"/>
      <c r="S23" s="166"/>
      <c r="T23" s="167">
        <v>0.2</v>
      </c>
      <c r="U23" s="166">
        <f t="shared" ref="U23:U33" si="6">ROUND(E23*T23,2)</f>
        <v>13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107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ht="22.5" outlineLevel="1" x14ac:dyDescent="0.2">
      <c r="A24" s="157">
        <v>12</v>
      </c>
      <c r="B24" s="163" t="s">
        <v>132</v>
      </c>
      <c r="C24" s="197" t="s">
        <v>133</v>
      </c>
      <c r="D24" s="165" t="s">
        <v>112</v>
      </c>
      <c r="E24" s="171">
        <v>1.2030000000000001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21</v>
      </c>
      <c r="M24" s="174">
        <f t="shared" si="3"/>
        <v>0</v>
      </c>
      <c r="N24" s="166">
        <v>0</v>
      </c>
      <c r="O24" s="166">
        <f t="shared" si="4"/>
        <v>0</v>
      </c>
      <c r="P24" s="166">
        <v>0</v>
      </c>
      <c r="Q24" s="166">
        <f t="shared" si="5"/>
        <v>0</v>
      </c>
      <c r="R24" s="166"/>
      <c r="S24" s="166"/>
      <c r="T24" s="167">
        <v>0.49</v>
      </c>
      <c r="U24" s="166">
        <f t="shared" si="6"/>
        <v>0.59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107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13</v>
      </c>
      <c r="B25" s="163" t="s">
        <v>134</v>
      </c>
      <c r="C25" s="197" t="s">
        <v>135</v>
      </c>
      <c r="D25" s="165" t="s">
        <v>112</v>
      </c>
      <c r="E25" s="171">
        <v>1.2030000000000001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0</v>
      </c>
      <c r="O25" s="166">
        <f t="shared" si="4"/>
        <v>0</v>
      </c>
      <c r="P25" s="166">
        <v>0</v>
      </c>
      <c r="Q25" s="166">
        <f t="shared" si="5"/>
        <v>0</v>
      </c>
      <c r="R25" s="166"/>
      <c r="S25" s="166"/>
      <c r="T25" s="167">
        <v>0</v>
      </c>
      <c r="U25" s="166">
        <f t="shared" si="6"/>
        <v>0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107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14</v>
      </c>
      <c r="B26" s="163" t="s">
        <v>136</v>
      </c>
      <c r="C26" s="197" t="s">
        <v>137</v>
      </c>
      <c r="D26" s="165" t="s">
        <v>120</v>
      </c>
      <c r="E26" s="171">
        <v>100.7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5.0000000000000001E-4</v>
      </c>
      <c r="O26" s="166">
        <f t="shared" si="4"/>
        <v>5.0349999999999999E-2</v>
      </c>
      <c r="P26" s="166">
        <v>0</v>
      </c>
      <c r="Q26" s="166">
        <f t="shared" si="5"/>
        <v>0</v>
      </c>
      <c r="R26" s="166"/>
      <c r="S26" s="166"/>
      <c r="T26" s="167">
        <v>0.61</v>
      </c>
      <c r="U26" s="166">
        <f t="shared" si="6"/>
        <v>61.43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107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15</v>
      </c>
      <c r="B27" s="163" t="s">
        <v>138</v>
      </c>
      <c r="C27" s="197" t="s">
        <v>139</v>
      </c>
      <c r="D27" s="165" t="s">
        <v>120</v>
      </c>
      <c r="E27" s="171">
        <v>8.4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2E-3</v>
      </c>
      <c r="O27" s="166">
        <f t="shared" si="4"/>
        <v>1.6799999999999999E-2</v>
      </c>
      <c r="P27" s="166">
        <v>0</v>
      </c>
      <c r="Q27" s="166">
        <f t="shared" si="5"/>
        <v>0</v>
      </c>
      <c r="R27" s="166"/>
      <c r="S27" s="166"/>
      <c r="T27" s="167">
        <v>0</v>
      </c>
      <c r="U27" s="166">
        <f t="shared" si="6"/>
        <v>0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129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16</v>
      </c>
      <c r="B28" s="163" t="s">
        <v>138</v>
      </c>
      <c r="C28" s="197" t="s">
        <v>140</v>
      </c>
      <c r="D28" s="165" t="s">
        <v>120</v>
      </c>
      <c r="E28" s="171">
        <v>32.799999999999997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4.0000000000000001E-3</v>
      </c>
      <c r="O28" s="166">
        <f t="shared" si="4"/>
        <v>0.13120000000000001</v>
      </c>
      <c r="P28" s="166">
        <v>0</v>
      </c>
      <c r="Q28" s="166">
        <f t="shared" si="5"/>
        <v>0</v>
      </c>
      <c r="R28" s="166"/>
      <c r="S28" s="166"/>
      <c r="T28" s="167">
        <v>0</v>
      </c>
      <c r="U28" s="166">
        <f t="shared" si="6"/>
        <v>0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129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17</v>
      </c>
      <c r="B29" s="163" t="s">
        <v>138</v>
      </c>
      <c r="C29" s="197" t="s">
        <v>141</v>
      </c>
      <c r="D29" s="165" t="s">
        <v>120</v>
      </c>
      <c r="E29" s="171">
        <v>20.5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4.0000000000000001E-3</v>
      </c>
      <c r="O29" s="166">
        <f t="shared" si="4"/>
        <v>8.2000000000000003E-2</v>
      </c>
      <c r="P29" s="166">
        <v>0</v>
      </c>
      <c r="Q29" s="166">
        <f t="shared" si="5"/>
        <v>0</v>
      </c>
      <c r="R29" s="166"/>
      <c r="S29" s="166"/>
      <c r="T29" s="167">
        <v>0</v>
      </c>
      <c r="U29" s="166">
        <f t="shared" si="6"/>
        <v>0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129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>
        <v>18</v>
      </c>
      <c r="B30" s="163" t="s">
        <v>138</v>
      </c>
      <c r="C30" s="197" t="s">
        <v>142</v>
      </c>
      <c r="D30" s="165" t="s">
        <v>120</v>
      </c>
      <c r="E30" s="171">
        <v>19.5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4.0000000000000001E-3</v>
      </c>
      <c r="O30" s="166">
        <f t="shared" si="4"/>
        <v>7.8E-2</v>
      </c>
      <c r="P30" s="166">
        <v>0</v>
      </c>
      <c r="Q30" s="166">
        <f t="shared" si="5"/>
        <v>0</v>
      </c>
      <c r="R30" s="166"/>
      <c r="S30" s="166"/>
      <c r="T30" s="167">
        <v>0</v>
      </c>
      <c r="U30" s="166">
        <f t="shared" si="6"/>
        <v>0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129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19</v>
      </c>
      <c r="B31" s="163" t="s">
        <v>143</v>
      </c>
      <c r="C31" s="197" t="s">
        <v>144</v>
      </c>
      <c r="D31" s="165" t="s">
        <v>120</v>
      </c>
      <c r="E31" s="171">
        <v>100.7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1.66E-3</v>
      </c>
      <c r="O31" s="166">
        <f t="shared" si="4"/>
        <v>0.16716</v>
      </c>
      <c r="P31" s="166">
        <v>0</v>
      </c>
      <c r="Q31" s="166">
        <f t="shared" si="5"/>
        <v>0</v>
      </c>
      <c r="R31" s="166"/>
      <c r="S31" s="166"/>
      <c r="T31" s="167">
        <v>0.17</v>
      </c>
      <c r="U31" s="166">
        <f t="shared" si="6"/>
        <v>17.12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107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ht="22.5" outlineLevel="1" x14ac:dyDescent="0.2">
      <c r="A32" s="157">
        <v>20</v>
      </c>
      <c r="B32" s="163" t="s">
        <v>145</v>
      </c>
      <c r="C32" s="197" t="s">
        <v>146</v>
      </c>
      <c r="D32" s="165" t="s">
        <v>106</v>
      </c>
      <c r="E32" s="171">
        <v>3</v>
      </c>
      <c r="F32" s="173"/>
      <c r="G32" s="174">
        <f t="shared" si="0"/>
        <v>0</v>
      </c>
      <c r="H32" s="173"/>
      <c r="I32" s="174">
        <f t="shared" si="1"/>
        <v>0</v>
      </c>
      <c r="J32" s="173"/>
      <c r="K32" s="174">
        <f t="shared" si="2"/>
        <v>0</v>
      </c>
      <c r="L32" s="174">
        <v>21</v>
      </c>
      <c r="M32" s="174">
        <f t="shared" si="3"/>
        <v>0</v>
      </c>
      <c r="N32" s="166">
        <v>5.0000000000000002E-5</v>
      </c>
      <c r="O32" s="166">
        <f t="shared" si="4"/>
        <v>1.4999999999999999E-4</v>
      </c>
      <c r="P32" s="166">
        <v>0</v>
      </c>
      <c r="Q32" s="166">
        <f t="shared" si="5"/>
        <v>0</v>
      </c>
      <c r="R32" s="166"/>
      <c r="S32" s="166"/>
      <c r="T32" s="167">
        <v>0.5</v>
      </c>
      <c r="U32" s="166">
        <f t="shared" si="6"/>
        <v>1.5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107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21</v>
      </c>
      <c r="B33" s="163" t="s">
        <v>147</v>
      </c>
      <c r="C33" s="197" t="s">
        <v>148</v>
      </c>
      <c r="D33" s="165" t="s">
        <v>112</v>
      </c>
      <c r="E33" s="171">
        <v>0.52600000000000002</v>
      </c>
      <c r="F33" s="173"/>
      <c r="G33" s="174">
        <f t="shared" si="0"/>
        <v>0</v>
      </c>
      <c r="H33" s="173"/>
      <c r="I33" s="174">
        <f t="shared" si="1"/>
        <v>0</v>
      </c>
      <c r="J33" s="173"/>
      <c r="K33" s="174">
        <f t="shared" si="2"/>
        <v>0</v>
      </c>
      <c r="L33" s="174">
        <v>21</v>
      </c>
      <c r="M33" s="174">
        <f t="shared" si="3"/>
        <v>0</v>
      </c>
      <c r="N33" s="166">
        <v>0</v>
      </c>
      <c r="O33" s="166">
        <f t="shared" si="4"/>
        <v>0</v>
      </c>
      <c r="P33" s="166">
        <v>0</v>
      </c>
      <c r="Q33" s="166">
        <f t="shared" si="5"/>
        <v>0</v>
      </c>
      <c r="R33" s="166"/>
      <c r="S33" s="166"/>
      <c r="T33" s="167">
        <v>1.74</v>
      </c>
      <c r="U33" s="166">
        <f t="shared" si="6"/>
        <v>0.92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107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x14ac:dyDescent="0.2">
      <c r="A34" s="158" t="s">
        <v>102</v>
      </c>
      <c r="B34" s="164" t="s">
        <v>67</v>
      </c>
      <c r="C34" s="198" t="s">
        <v>68</v>
      </c>
      <c r="D34" s="168"/>
      <c r="E34" s="172"/>
      <c r="F34" s="175"/>
      <c r="G34" s="175">
        <f>SUMIF(AE35:AE68,"&lt;&gt;NOR",G35:G68)</f>
        <v>0</v>
      </c>
      <c r="H34" s="175"/>
      <c r="I34" s="175">
        <f>SUM(I35:I68)</f>
        <v>0</v>
      </c>
      <c r="J34" s="175"/>
      <c r="K34" s="175">
        <f>SUM(K35:K68)</f>
        <v>0</v>
      </c>
      <c r="L34" s="175"/>
      <c r="M34" s="175">
        <f>SUM(M35:M68)</f>
        <v>0</v>
      </c>
      <c r="N34" s="169"/>
      <c r="O34" s="169">
        <f>SUM(O35:O68)</f>
        <v>0.5349600000000001</v>
      </c>
      <c r="P34" s="169"/>
      <c r="Q34" s="169">
        <f>SUM(Q35:Q68)</f>
        <v>2.1568000000000001</v>
      </c>
      <c r="R34" s="169"/>
      <c r="S34" s="169"/>
      <c r="T34" s="170"/>
      <c r="U34" s="169">
        <f>SUM(U35:U68)</f>
        <v>263.74999999999994</v>
      </c>
      <c r="AE34" t="s">
        <v>103</v>
      </c>
    </row>
    <row r="35" spans="1:60" outlineLevel="1" x14ac:dyDescent="0.2">
      <c r="A35" s="157">
        <v>22</v>
      </c>
      <c r="B35" s="163" t="s">
        <v>149</v>
      </c>
      <c r="C35" s="197" t="s">
        <v>150</v>
      </c>
      <c r="D35" s="165" t="s">
        <v>124</v>
      </c>
      <c r="E35" s="171">
        <v>215</v>
      </c>
      <c r="F35" s="173"/>
      <c r="G35" s="174">
        <f t="shared" ref="G35:G68" si="7">ROUND(E35*F35,2)</f>
        <v>0</v>
      </c>
      <c r="H35" s="173"/>
      <c r="I35" s="174">
        <f t="shared" ref="I35:I68" si="8">ROUND(E35*H35,2)</f>
        <v>0</v>
      </c>
      <c r="J35" s="173"/>
      <c r="K35" s="174">
        <f t="shared" ref="K35:K68" si="9">ROUND(E35*J35,2)</f>
        <v>0</v>
      </c>
      <c r="L35" s="174">
        <v>21</v>
      </c>
      <c r="M35" s="174">
        <f t="shared" ref="M35:M68" si="10">G35*(1+L35/100)</f>
        <v>0</v>
      </c>
      <c r="N35" s="166">
        <v>0</v>
      </c>
      <c r="O35" s="166">
        <f t="shared" ref="O35:O68" si="11">ROUND(E35*N35,5)</f>
        <v>0</v>
      </c>
      <c r="P35" s="166">
        <v>6.7000000000000002E-3</v>
      </c>
      <c r="Q35" s="166">
        <f t="shared" ref="Q35:Q68" si="12">ROUND(E35*P35,5)</f>
        <v>1.4404999999999999</v>
      </c>
      <c r="R35" s="166"/>
      <c r="S35" s="166"/>
      <c r="T35" s="167">
        <v>0.23899999999999999</v>
      </c>
      <c r="U35" s="166">
        <f t="shared" ref="U35:U68" si="13">ROUND(E35*T35,2)</f>
        <v>51.39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107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23</v>
      </c>
      <c r="B36" s="163" t="s">
        <v>151</v>
      </c>
      <c r="C36" s="197" t="s">
        <v>152</v>
      </c>
      <c r="D36" s="165" t="s">
        <v>124</v>
      </c>
      <c r="E36" s="171">
        <v>65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21</v>
      </c>
      <c r="M36" s="174">
        <f t="shared" si="10"/>
        <v>0</v>
      </c>
      <c r="N36" s="166">
        <v>0</v>
      </c>
      <c r="O36" s="166">
        <f t="shared" si="11"/>
        <v>0</v>
      </c>
      <c r="P36" s="166">
        <v>1.102E-2</v>
      </c>
      <c r="Q36" s="166">
        <f t="shared" si="12"/>
        <v>0.71630000000000005</v>
      </c>
      <c r="R36" s="166"/>
      <c r="S36" s="166"/>
      <c r="T36" s="167">
        <v>0.29699999999999999</v>
      </c>
      <c r="U36" s="166">
        <f t="shared" si="13"/>
        <v>19.309999999999999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107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24</v>
      </c>
      <c r="B37" s="163" t="s">
        <v>153</v>
      </c>
      <c r="C37" s="197" t="s">
        <v>154</v>
      </c>
      <c r="D37" s="165" t="s">
        <v>112</v>
      </c>
      <c r="E37" s="171">
        <v>2.157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0</v>
      </c>
      <c r="O37" s="166">
        <f t="shared" si="11"/>
        <v>0</v>
      </c>
      <c r="P37" s="166">
        <v>0</v>
      </c>
      <c r="Q37" s="166">
        <f t="shared" si="12"/>
        <v>0</v>
      </c>
      <c r="R37" s="166"/>
      <c r="S37" s="166"/>
      <c r="T37" s="167">
        <v>4.1550000000000002</v>
      </c>
      <c r="U37" s="166">
        <f t="shared" si="13"/>
        <v>8.9600000000000009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107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25</v>
      </c>
      <c r="B38" s="163" t="s">
        <v>127</v>
      </c>
      <c r="C38" s="197" t="s">
        <v>155</v>
      </c>
      <c r="D38" s="165" t="s">
        <v>112</v>
      </c>
      <c r="E38" s="171">
        <v>2.157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0</v>
      </c>
      <c r="O38" s="166">
        <f t="shared" si="11"/>
        <v>0</v>
      </c>
      <c r="P38" s="166">
        <v>0</v>
      </c>
      <c r="Q38" s="166">
        <f t="shared" si="12"/>
        <v>0</v>
      </c>
      <c r="R38" s="166"/>
      <c r="S38" s="166"/>
      <c r="T38" s="167">
        <v>2.68</v>
      </c>
      <c r="U38" s="166">
        <f t="shared" si="13"/>
        <v>5.78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129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26</v>
      </c>
      <c r="B39" s="163" t="s">
        <v>156</v>
      </c>
      <c r="C39" s="197" t="s">
        <v>157</v>
      </c>
      <c r="D39" s="165" t="s">
        <v>106</v>
      </c>
      <c r="E39" s="171">
        <v>22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8.7999999999999995E-2</v>
      </c>
      <c r="U39" s="166">
        <f t="shared" si="13"/>
        <v>1.94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107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>
        <v>27</v>
      </c>
      <c r="B40" s="163" t="s">
        <v>158</v>
      </c>
      <c r="C40" s="197" t="s">
        <v>159</v>
      </c>
      <c r="D40" s="165" t="s">
        <v>106</v>
      </c>
      <c r="E40" s="171">
        <v>1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21</v>
      </c>
      <c r="M40" s="174">
        <f t="shared" si="10"/>
        <v>0</v>
      </c>
      <c r="N40" s="166">
        <v>0</v>
      </c>
      <c r="O40" s="166">
        <f t="shared" si="11"/>
        <v>0</v>
      </c>
      <c r="P40" s="166">
        <v>0</v>
      </c>
      <c r="Q40" s="166">
        <f t="shared" si="12"/>
        <v>0</v>
      </c>
      <c r="R40" s="166"/>
      <c r="S40" s="166"/>
      <c r="T40" s="167">
        <v>0.16300000000000001</v>
      </c>
      <c r="U40" s="166">
        <f t="shared" si="13"/>
        <v>0.16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107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28</v>
      </c>
      <c r="B41" s="163" t="s">
        <v>160</v>
      </c>
      <c r="C41" s="197" t="s">
        <v>161</v>
      </c>
      <c r="D41" s="165" t="s">
        <v>106</v>
      </c>
      <c r="E41" s="171">
        <v>19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21</v>
      </c>
      <c r="M41" s="174">
        <f t="shared" si="10"/>
        <v>0</v>
      </c>
      <c r="N41" s="166">
        <v>1.3500000000000001E-3</v>
      </c>
      <c r="O41" s="166">
        <f t="shared" si="11"/>
        <v>2.5649999999999999E-2</v>
      </c>
      <c r="P41" s="166">
        <v>0</v>
      </c>
      <c r="Q41" s="166">
        <f t="shared" si="12"/>
        <v>0</v>
      </c>
      <c r="R41" s="166"/>
      <c r="S41" s="166"/>
      <c r="T41" s="167">
        <v>0.754</v>
      </c>
      <c r="U41" s="166">
        <f t="shared" si="13"/>
        <v>14.33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107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29</v>
      </c>
      <c r="B42" s="163" t="s">
        <v>162</v>
      </c>
      <c r="C42" s="197" t="s">
        <v>163</v>
      </c>
      <c r="D42" s="165" t="s">
        <v>106</v>
      </c>
      <c r="E42" s="171">
        <v>1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21</v>
      </c>
      <c r="M42" s="174">
        <f t="shared" si="10"/>
        <v>0</v>
      </c>
      <c r="N42" s="166">
        <v>6.4099999999999999E-3</v>
      </c>
      <c r="O42" s="166">
        <f t="shared" si="11"/>
        <v>6.4099999999999999E-3</v>
      </c>
      <c r="P42" s="166">
        <v>0</v>
      </c>
      <c r="Q42" s="166">
        <f t="shared" si="12"/>
        <v>0</v>
      </c>
      <c r="R42" s="166"/>
      <c r="S42" s="166"/>
      <c r="T42" s="167">
        <v>1.696</v>
      </c>
      <c r="U42" s="166">
        <f t="shared" si="13"/>
        <v>1.7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107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30</v>
      </c>
      <c r="B43" s="163" t="s">
        <v>164</v>
      </c>
      <c r="C43" s="197" t="s">
        <v>165</v>
      </c>
      <c r="D43" s="165" t="s">
        <v>106</v>
      </c>
      <c r="E43" s="171">
        <v>3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21</v>
      </c>
      <c r="M43" s="174">
        <f t="shared" si="10"/>
        <v>0</v>
      </c>
      <c r="N43" s="166">
        <v>2.1800000000000001E-3</v>
      </c>
      <c r="O43" s="166">
        <f t="shared" si="11"/>
        <v>6.5399999999999998E-3</v>
      </c>
      <c r="P43" s="166">
        <v>0</v>
      </c>
      <c r="Q43" s="166">
        <f t="shared" si="12"/>
        <v>0</v>
      </c>
      <c r="R43" s="166"/>
      <c r="S43" s="166"/>
      <c r="T43" s="167">
        <v>1.157</v>
      </c>
      <c r="U43" s="166">
        <f t="shared" si="13"/>
        <v>3.47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107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 x14ac:dyDescent="0.2">
      <c r="A44" s="157">
        <v>31</v>
      </c>
      <c r="B44" s="163" t="s">
        <v>166</v>
      </c>
      <c r="C44" s="197" t="s">
        <v>167</v>
      </c>
      <c r="D44" s="165" t="s">
        <v>124</v>
      </c>
      <c r="E44" s="171">
        <v>4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21</v>
      </c>
      <c r="M44" s="174">
        <f t="shared" si="10"/>
        <v>0</v>
      </c>
      <c r="N44" s="166">
        <v>4.2999999999999999E-4</v>
      </c>
      <c r="O44" s="166">
        <f t="shared" si="11"/>
        <v>1.72E-3</v>
      </c>
      <c r="P44" s="166">
        <v>0</v>
      </c>
      <c r="Q44" s="166">
        <f t="shared" si="12"/>
        <v>0</v>
      </c>
      <c r="R44" s="166"/>
      <c r="S44" s="166"/>
      <c r="T44" s="167">
        <v>0.27889999999999998</v>
      </c>
      <c r="U44" s="166">
        <f t="shared" si="13"/>
        <v>1.1200000000000001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107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22.5" outlineLevel="1" x14ac:dyDescent="0.2">
      <c r="A45" s="157">
        <v>32</v>
      </c>
      <c r="B45" s="163" t="s">
        <v>168</v>
      </c>
      <c r="C45" s="197" t="s">
        <v>169</v>
      </c>
      <c r="D45" s="165" t="s">
        <v>124</v>
      </c>
      <c r="E45" s="171">
        <v>19.5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21</v>
      </c>
      <c r="M45" s="174">
        <f t="shared" si="10"/>
        <v>0</v>
      </c>
      <c r="N45" s="166">
        <v>5.2999999999999998E-4</v>
      </c>
      <c r="O45" s="166">
        <f t="shared" si="11"/>
        <v>1.034E-2</v>
      </c>
      <c r="P45" s="166">
        <v>0</v>
      </c>
      <c r="Q45" s="166">
        <f t="shared" si="12"/>
        <v>0</v>
      </c>
      <c r="R45" s="166"/>
      <c r="S45" s="166"/>
      <c r="T45" s="167">
        <v>0.29730000000000001</v>
      </c>
      <c r="U45" s="166">
        <f t="shared" si="13"/>
        <v>5.8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107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ht="22.5" outlineLevel="1" x14ac:dyDescent="0.2">
      <c r="A46" s="157">
        <v>33</v>
      </c>
      <c r="B46" s="163" t="s">
        <v>170</v>
      </c>
      <c r="C46" s="197" t="s">
        <v>171</v>
      </c>
      <c r="D46" s="165" t="s">
        <v>124</v>
      </c>
      <c r="E46" s="171">
        <v>64.5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21</v>
      </c>
      <c r="M46" s="174">
        <f t="shared" si="10"/>
        <v>0</v>
      </c>
      <c r="N46" s="166">
        <v>7.2999999999999996E-4</v>
      </c>
      <c r="O46" s="166">
        <f t="shared" si="11"/>
        <v>4.709E-2</v>
      </c>
      <c r="P46" s="166">
        <v>0</v>
      </c>
      <c r="Q46" s="166">
        <f t="shared" si="12"/>
        <v>0</v>
      </c>
      <c r="R46" s="166"/>
      <c r="S46" s="166"/>
      <c r="T46" s="167">
        <v>0.33279999999999998</v>
      </c>
      <c r="U46" s="166">
        <f t="shared" si="13"/>
        <v>21.47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107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ht="22.5" outlineLevel="1" x14ac:dyDescent="0.2">
      <c r="A47" s="157">
        <v>34</v>
      </c>
      <c r="B47" s="163" t="s">
        <v>172</v>
      </c>
      <c r="C47" s="197" t="s">
        <v>173</v>
      </c>
      <c r="D47" s="165" t="s">
        <v>124</v>
      </c>
      <c r="E47" s="171">
        <v>67.5</v>
      </c>
      <c r="F47" s="173"/>
      <c r="G47" s="174">
        <f t="shared" si="7"/>
        <v>0</v>
      </c>
      <c r="H47" s="173"/>
      <c r="I47" s="174">
        <f t="shared" si="8"/>
        <v>0</v>
      </c>
      <c r="J47" s="173"/>
      <c r="K47" s="174">
        <f t="shared" si="9"/>
        <v>0</v>
      </c>
      <c r="L47" s="174">
        <v>21</v>
      </c>
      <c r="M47" s="174">
        <f t="shared" si="10"/>
        <v>0</v>
      </c>
      <c r="N47" s="166">
        <v>1.0200000000000001E-3</v>
      </c>
      <c r="O47" s="166">
        <f t="shared" si="11"/>
        <v>6.8849999999999995E-2</v>
      </c>
      <c r="P47" s="166">
        <v>0</v>
      </c>
      <c r="Q47" s="166">
        <f t="shared" si="12"/>
        <v>0</v>
      </c>
      <c r="R47" s="166"/>
      <c r="S47" s="166"/>
      <c r="T47" s="167">
        <v>0.38469999999999999</v>
      </c>
      <c r="U47" s="166">
        <f t="shared" si="13"/>
        <v>25.97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107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ht="22.5" outlineLevel="1" x14ac:dyDescent="0.2">
      <c r="A48" s="157">
        <v>35</v>
      </c>
      <c r="B48" s="163" t="s">
        <v>174</v>
      </c>
      <c r="C48" s="197" t="s">
        <v>175</v>
      </c>
      <c r="D48" s="165" t="s">
        <v>124</v>
      </c>
      <c r="E48" s="171">
        <v>24</v>
      </c>
      <c r="F48" s="173"/>
      <c r="G48" s="174">
        <f t="shared" si="7"/>
        <v>0</v>
      </c>
      <c r="H48" s="173"/>
      <c r="I48" s="174">
        <f t="shared" si="8"/>
        <v>0</v>
      </c>
      <c r="J48" s="173"/>
      <c r="K48" s="174">
        <f t="shared" si="9"/>
        <v>0</v>
      </c>
      <c r="L48" s="174">
        <v>21</v>
      </c>
      <c r="M48" s="174">
        <f t="shared" si="10"/>
        <v>0</v>
      </c>
      <c r="N48" s="166">
        <v>1.3799999999999999E-3</v>
      </c>
      <c r="O48" s="166">
        <f t="shared" si="11"/>
        <v>3.3119999999999997E-2</v>
      </c>
      <c r="P48" s="166">
        <v>0</v>
      </c>
      <c r="Q48" s="166">
        <f t="shared" si="12"/>
        <v>0</v>
      </c>
      <c r="R48" s="166"/>
      <c r="S48" s="166"/>
      <c r="T48" s="167">
        <v>0.47670000000000001</v>
      </c>
      <c r="U48" s="166">
        <f t="shared" si="13"/>
        <v>11.44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107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ht="22.5" outlineLevel="1" x14ac:dyDescent="0.2">
      <c r="A49" s="157">
        <v>36</v>
      </c>
      <c r="B49" s="163" t="s">
        <v>176</v>
      </c>
      <c r="C49" s="197" t="s">
        <v>177</v>
      </c>
      <c r="D49" s="165" t="s">
        <v>124</v>
      </c>
      <c r="E49" s="171">
        <v>23</v>
      </c>
      <c r="F49" s="173"/>
      <c r="G49" s="174">
        <f t="shared" si="7"/>
        <v>0</v>
      </c>
      <c r="H49" s="173"/>
      <c r="I49" s="174">
        <f t="shared" si="8"/>
        <v>0</v>
      </c>
      <c r="J49" s="173"/>
      <c r="K49" s="174">
        <f t="shared" si="9"/>
        <v>0</v>
      </c>
      <c r="L49" s="174">
        <v>21</v>
      </c>
      <c r="M49" s="174">
        <f t="shared" si="10"/>
        <v>0</v>
      </c>
      <c r="N49" s="166">
        <v>2.0999999999999999E-3</v>
      </c>
      <c r="O49" s="166">
        <f t="shared" si="11"/>
        <v>4.8300000000000003E-2</v>
      </c>
      <c r="P49" s="166">
        <v>0</v>
      </c>
      <c r="Q49" s="166">
        <f t="shared" si="12"/>
        <v>0</v>
      </c>
      <c r="R49" s="166"/>
      <c r="S49" s="166"/>
      <c r="T49" s="167">
        <v>0.56179999999999997</v>
      </c>
      <c r="U49" s="166">
        <f t="shared" si="13"/>
        <v>12.92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107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37</v>
      </c>
      <c r="B50" s="163" t="s">
        <v>178</v>
      </c>
      <c r="C50" s="197" t="s">
        <v>179</v>
      </c>
      <c r="D50" s="165" t="s">
        <v>124</v>
      </c>
      <c r="E50" s="171">
        <v>4</v>
      </c>
      <c r="F50" s="173"/>
      <c r="G50" s="174">
        <f t="shared" si="7"/>
        <v>0</v>
      </c>
      <c r="H50" s="173"/>
      <c r="I50" s="174">
        <f t="shared" si="8"/>
        <v>0</v>
      </c>
      <c r="J50" s="173"/>
      <c r="K50" s="174">
        <f t="shared" si="9"/>
        <v>0</v>
      </c>
      <c r="L50" s="174">
        <v>21</v>
      </c>
      <c r="M50" s="174">
        <f t="shared" si="10"/>
        <v>0</v>
      </c>
      <c r="N50" s="166">
        <v>1.8380000000000001E-2</v>
      </c>
      <c r="O50" s="166">
        <f t="shared" si="11"/>
        <v>7.3520000000000002E-2</v>
      </c>
      <c r="P50" s="166">
        <v>0</v>
      </c>
      <c r="Q50" s="166">
        <f t="shared" si="12"/>
        <v>0</v>
      </c>
      <c r="R50" s="166"/>
      <c r="S50" s="166"/>
      <c r="T50" s="167">
        <v>1.157</v>
      </c>
      <c r="U50" s="166">
        <f t="shared" si="13"/>
        <v>4.63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107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ht="22.5" outlineLevel="1" x14ac:dyDescent="0.2">
      <c r="A51" s="157">
        <v>38</v>
      </c>
      <c r="B51" s="163" t="s">
        <v>180</v>
      </c>
      <c r="C51" s="197" t="s">
        <v>181</v>
      </c>
      <c r="D51" s="165" t="s">
        <v>124</v>
      </c>
      <c r="E51" s="171">
        <v>9</v>
      </c>
      <c r="F51" s="173"/>
      <c r="G51" s="174">
        <f t="shared" si="7"/>
        <v>0</v>
      </c>
      <c r="H51" s="173"/>
      <c r="I51" s="174">
        <f t="shared" si="8"/>
        <v>0</v>
      </c>
      <c r="J51" s="173"/>
      <c r="K51" s="174">
        <f t="shared" si="9"/>
        <v>0</v>
      </c>
      <c r="L51" s="174">
        <v>21</v>
      </c>
      <c r="M51" s="174">
        <f t="shared" si="10"/>
        <v>0</v>
      </c>
      <c r="N51" s="166">
        <v>9.5E-4</v>
      </c>
      <c r="O51" s="166">
        <f t="shared" si="11"/>
        <v>8.5500000000000003E-3</v>
      </c>
      <c r="P51" s="166">
        <v>0</v>
      </c>
      <c r="Q51" s="166">
        <f t="shared" si="12"/>
        <v>0</v>
      </c>
      <c r="R51" s="166"/>
      <c r="S51" s="166"/>
      <c r="T51" s="167">
        <v>0.27400000000000002</v>
      </c>
      <c r="U51" s="166">
        <f t="shared" si="13"/>
        <v>2.4700000000000002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107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>
        <v>39</v>
      </c>
      <c r="B52" s="163" t="s">
        <v>182</v>
      </c>
      <c r="C52" s="197" t="s">
        <v>183</v>
      </c>
      <c r="D52" s="165" t="s">
        <v>124</v>
      </c>
      <c r="E52" s="171">
        <v>29</v>
      </c>
      <c r="F52" s="173"/>
      <c r="G52" s="174">
        <f t="shared" si="7"/>
        <v>0</v>
      </c>
      <c r="H52" s="173"/>
      <c r="I52" s="174">
        <f t="shared" si="8"/>
        <v>0</v>
      </c>
      <c r="J52" s="173"/>
      <c r="K52" s="174">
        <f t="shared" si="9"/>
        <v>0</v>
      </c>
      <c r="L52" s="174">
        <v>21</v>
      </c>
      <c r="M52" s="174">
        <f t="shared" si="10"/>
        <v>0</v>
      </c>
      <c r="N52" s="166">
        <v>1.16E-3</v>
      </c>
      <c r="O52" s="166">
        <f t="shared" si="11"/>
        <v>3.3640000000000003E-2</v>
      </c>
      <c r="P52" s="166">
        <v>0</v>
      </c>
      <c r="Q52" s="166">
        <f t="shared" si="12"/>
        <v>0</v>
      </c>
      <c r="R52" s="166"/>
      <c r="S52" s="166"/>
      <c r="T52" s="167">
        <v>0.28499999999999998</v>
      </c>
      <c r="U52" s="166">
        <f t="shared" si="13"/>
        <v>8.27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107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>
        <v>40</v>
      </c>
      <c r="B53" s="163" t="s">
        <v>184</v>
      </c>
      <c r="C53" s="197" t="s">
        <v>185</v>
      </c>
      <c r="D53" s="165" t="s">
        <v>124</v>
      </c>
      <c r="E53" s="171">
        <v>20.5</v>
      </c>
      <c r="F53" s="173"/>
      <c r="G53" s="174">
        <f t="shared" si="7"/>
        <v>0</v>
      </c>
      <c r="H53" s="173"/>
      <c r="I53" s="174">
        <f t="shared" si="8"/>
        <v>0</v>
      </c>
      <c r="J53" s="173"/>
      <c r="K53" s="174">
        <f t="shared" si="9"/>
        <v>0</v>
      </c>
      <c r="L53" s="174">
        <v>21</v>
      </c>
      <c r="M53" s="174">
        <f t="shared" si="10"/>
        <v>0</v>
      </c>
      <c r="N53" s="166">
        <v>1.66E-3</v>
      </c>
      <c r="O53" s="166">
        <f t="shared" si="11"/>
        <v>3.4029999999999998E-2</v>
      </c>
      <c r="P53" s="166">
        <v>0</v>
      </c>
      <c r="Q53" s="166">
        <f t="shared" si="12"/>
        <v>0</v>
      </c>
      <c r="R53" s="166"/>
      <c r="S53" s="166"/>
      <c r="T53" s="167">
        <v>0.31900000000000001</v>
      </c>
      <c r="U53" s="166">
        <f t="shared" si="13"/>
        <v>6.54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107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>
        <v>41</v>
      </c>
      <c r="B54" s="163" t="s">
        <v>186</v>
      </c>
      <c r="C54" s="197" t="s">
        <v>187</v>
      </c>
      <c r="D54" s="165" t="s">
        <v>124</v>
      </c>
      <c r="E54" s="171">
        <v>51</v>
      </c>
      <c r="F54" s="173"/>
      <c r="G54" s="174">
        <f t="shared" si="7"/>
        <v>0</v>
      </c>
      <c r="H54" s="173"/>
      <c r="I54" s="174">
        <f t="shared" si="8"/>
        <v>0</v>
      </c>
      <c r="J54" s="173"/>
      <c r="K54" s="174">
        <f t="shared" si="9"/>
        <v>0</v>
      </c>
      <c r="L54" s="174">
        <v>21</v>
      </c>
      <c r="M54" s="174">
        <f t="shared" si="10"/>
        <v>0</v>
      </c>
      <c r="N54" s="166">
        <v>1.98E-3</v>
      </c>
      <c r="O54" s="166">
        <f t="shared" si="11"/>
        <v>0.10098</v>
      </c>
      <c r="P54" s="166">
        <v>0</v>
      </c>
      <c r="Q54" s="166">
        <f t="shared" si="12"/>
        <v>0</v>
      </c>
      <c r="R54" s="166"/>
      <c r="S54" s="166"/>
      <c r="T54" s="167">
        <v>0.33200000000000002</v>
      </c>
      <c r="U54" s="166">
        <f t="shared" si="13"/>
        <v>16.93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107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>
        <v>42</v>
      </c>
      <c r="B55" s="163" t="s">
        <v>188</v>
      </c>
      <c r="C55" s="197" t="s">
        <v>189</v>
      </c>
      <c r="D55" s="165" t="s">
        <v>124</v>
      </c>
      <c r="E55" s="171">
        <v>5.5</v>
      </c>
      <c r="F55" s="173"/>
      <c r="G55" s="174">
        <f t="shared" si="7"/>
        <v>0</v>
      </c>
      <c r="H55" s="173"/>
      <c r="I55" s="174">
        <f t="shared" si="8"/>
        <v>0</v>
      </c>
      <c r="J55" s="173"/>
      <c r="K55" s="174">
        <f t="shared" si="9"/>
        <v>0</v>
      </c>
      <c r="L55" s="174">
        <v>21</v>
      </c>
      <c r="M55" s="174">
        <f t="shared" si="10"/>
        <v>0</v>
      </c>
      <c r="N55" s="166">
        <v>2.5300000000000001E-3</v>
      </c>
      <c r="O55" s="166">
        <f t="shared" si="11"/>
        <v>1.392E-2</v>
      </c>
      <c r="P55" s="166">
        <v>0</v>
      </c>
      <c r="Q55" s="166">
        <f t="shared" si="12"/>
        <v>0</v>
      </c>
      <c r="R55" s="166"/>
      <c r="S55" s="166"/>
      <c r="T55" s="167">
        <v>0.34799999999999998</v>
      </c>
      <c r="U55" s="166">
        <f t="shared" si="13"/>
        <v>1.91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107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ht="22.5" outlineLevel="1" x14ac:dyDescent="0.2">
      <c r="A56" s="157">
        <v>43</v>
      </c>
      <c r="B56" s="163" t="s">
        <v>190</v>
      </c>
      <c r="C56" s="197" t="s">
        <v>191</v>
      </c>
      <c r="D56" s="165" t="s">
        <v>124</v>
      </c>
      <c r="E56" s="171">
        <v>1</v>
      </c>
      <c r="F56" s="173"/>
      <c r="G56" s="174">
        <f t="shared" si="7"/>
        <v>0</v>
      </c>
      <c r="H56" s="173"/>
      <c r="I56" s="174">
        <f t="shared" si="8"/>
        <v>0</v>
      </c>
      <c r="J56" s="173"/>
      <c r="K56" s="174">
        <f t="shared" si="9"/>
        <v>0</v>
      </c>
      <c r="L56" s="174">
        <v>21</v>
      </c>
      <c r="M56" s="174">
        <f t="shared" si="10"/>
        <v>0</v>
      </c>
      <c r="N56" s="166">
        <v>2.99E-3</v>
      </c>
      <c r="O56" s="166">
        <f t="shared" si="11"/>
        <v>2.99E-3</v>
      </c>
      <c r="P56" s="166">
        <v>0</v>
      </c>
      <c r="Q56" s="166">
        <f t="shared" si="12"/>
        <v>0</v>
      </c>
      <c r="R56" s="166"/>
      <c r="S56" s="166"/>
      <c r="T56" s="167">
        <v>0.42</v>
      </c>
      <c r="U56" s="166">
        <f t="shared" si="13"/>
        <v>0.42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107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44</v>
      </c>
      <c r="B57" s="163" t="s">
        <v>192</v>
      </c>
      <c r="C57" s="197" t="s">
        <v>193</v>
      </c>
      <c r="D57" s="165" t="s">
        <v>106</v>
      </c>
      <c r="E57" s="171">
        <v>2</v>
      </c>
      <c r="F57" s="173"/>
      <c r="G57" s="174">
        <f t="shared" si="7"/>
        <v>0</v>
      </c>
      <c r="H57" s="173"/>
      <c r="I57" s="174">
        <f t="shared" si="8"/>
        <v>0</v>
      </c>
      <c r="J57" s="173"/>
      <c r="K57" s="174">
        <f t="shared" si="9"/>
        <v>0</v>
      </c>
      <c r="L57" s="174">
        <v>21</v>
      </c>
      <c r="M57" s="174">
        <f t="shared" si="10"/>
        <v>0</v>
      </c>
      <c r="N57" s="166">
        <v>1.3999999999999999E-4</v>
      </c>
      <c r="O57" s="166">
        <f t="shared" si="11"/>
        <v>2.7999999999999998E-4</v>
      </c>
      <c r="P57" s="166">
        <v>0</v>
      </c>
      <c r="Q57" s="166">
        <f t="shared" si="12"/>
        <v>0</v>
      </c>
      <c r="R57" s="166"/>
      <c r="S57" s="166"/>
      <c r="T57" s="167">
        <v>0.16500000000000001</v>
      </c>
      <c r="U57" s="166">
        <f t="shared" si="13"/>
        <v>0.33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107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">
      <c r="A58" s="157">
        <v>45</v>
      </c>
      <c r="B58" s="163" t="s">
        <v>194</v>
      </c>
      <c r="C58" s="197" t="s">
        <v>195</v>
      </c>
      <c r="D58" s="165" t="s">
        <v>106</v>
      </c>
      <c r="E58" s="171">
        <v>9</v>
      </c>
      <c r="F58" s="173"/>
      <c r="G58" s="174">
        <f t="shared" si="7"/>
        <v>0</v>
      </c>
      <c r="H58" s="173"/>
      <c r="I58" s="174">
        <f t="shared" si="8"/>
        <v>0</v>
      </c>
      <c r="J58" s="173"/>
      <c r="K58" s="174">
        <f t="shared" si="9"/>
        <v>0</v>
      </c>
      <c r="L58" s="174">
        <v>21</v>
      </c>
      <c r="M58" s="174">
        <f t="shared" si="10"/>
        <v>0</v>
      </c>
      <c r="N58" s="166">
        <v>2.0000000000000001E-4</v>
      </c>
      <c r="O58" s="166">
        <f t="shared" si="11"/>
        <v>1.8E-3</v>
      </c>
      <c r="P58" s="166">
        <v>0</v>
      </c>
      <c r="Q58" s="166">
        <f t="shared" si="12"/>
        <v>0</v>
      </c>
      <c r="R58" s="166"/>
      <c r="S58" s="166"/>
      <c r="T58" s="167">
        <v>0.20699999999999999</v>
      </c>
      <c r="U58" s="166">
        <f t="shared" si="13"/>
        <v>1.86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107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46</v>
      </c>
      <c r="B59" s="163" t="s">
        <v>196</v>
      </c>
      <c r="C59" s="197" t="s">
        <v>197</v>
      </c>
      <c r="D59" s="165" t="s">
        <v>106</v>
      </c>
      <c r="E59" s="171">
        <v>8</v>
      </c>
      <c r="F59" s="173"/>
      <c r="G59" s="174">
        <f t="shared" si="7"/>
        <v>0</v>
      </c>
      <c r="H59" s="173"/>
      <c r="I59" s="174">
        <f t="shared" si="8"/>
        <v>0</v>
      </c>
      <c r="J59" s="173"/>
      <c r="K59" s="174">
        <f t="shared" si="9"/>
        <v>0</v>
      </c>
      <c r="L59" s="174">
        <v>21</v>
      </c>
      <c r="M59" s="174">
        <f t="shared" si="10"/>
        <v>0</v>
      </c>
      <c r="N59" s="166">
        <v>3.2000000000000003E-4</v>
      </c>
      <c r="O59" s="166">
        <f t="shared" si="11"/>
        <v>2.5600000000000002E-3</v>
      </c>
      <c r="P59" s="166">
        <v>0</v>
      </c>
      <c r="Q59" s="166">
        <f t="shared" si="12"/>
        <v>0</v>
      </c>
      <c r="R59" s="166"/>
      <c r="S59" s="166"/>
      <c r="T59" s="167">
        <v>0.22700000000000001</v>
      </c>
      <c r="U59" s="166">
        <f t="shared" si="13"/>
        <v>1.82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107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47</v>
      </c>
      <c r="B60" s="163" t="s">
        <v>198</v>
      </c>
      <c r="C60" s="197" t="s">
        <v>199</v>
      </c>
      <c r="D60" s="165" t="s">
        <v>106</v>
      </c>
      <c r="E60" s="171">
        <v>2</v>
      </c>
      <c r="F60" s="173"/>
      <c r="G60" s="174">
        <f t="shared" si="7"/>
        <v>0</v>
      </c>
      <c r="H60" s="173"/>
      <c r="I60" s="174">
        <f t="shared" si="8"/>
        <v>0</v>
      </c>
      <c r="J60" s="173"/>
      <c r="K60" s="174">
        <f t="shared" si="9"/>
        <v>0</v>
      </c>
      <c r="L60" s="174">
        <v>21</v>
      </c>
      <c r="M60" s="174">
        <f t="shared" si="10"/>
        <v>0</v>
      </c>
      <c r="N60" s="166">
        <v>5.1999999999999995E-4</v>
      </c>
      <c r="O60" s="166">
        <f t="shared" si="11"/>
        <v>1.0399999999999999E-3</v>
      </c>
      <c r="P60" s="166">
        <v>0</v>
      </c>
      <c r="Q60" s="166">
        <f t="shared" si="12"/>
        <v>0</v>
      </c>
      <c r="R60" s="166"/>
      <c r="S60" s="166"/>
      <c r="T60" s="167">
        <v>0.26900000000000002</v>
      </c>
      <c r="U60" s="166">
        <f t="shared" si="13"/>
        <v>0.54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107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>
        <v>48</v>
      </c>
      <c r="B61" s="163" t="s">
        <v>200</v>
      </c>
      <c r="C61" s="197" t="s">
        <v>201</v>
      </c>
      <c r="D61" s="165" t="s">
        <v>106</v>
      </c>
      <c r="E61" s="171">
        <v>2</v>
      </c>
      <c r="F61" s="173"/>
      <c r="G61" s="174">
        <f t="shared" si="7"/>
        <v>0</v>
      </c>
      <c r="H61" s="173"/>
      <c r="I61" s="174">
        <f t="shared" si="8"/>
        <v>0</v>
      </c>
      <c r="J61" s="173"/>
      <c r="K61" s="174">
        <f t="shared" si="9"/>
        <v>0</v>
      </c>
      <c r="L61" s="174">
        <v>21</v>
      </c>
      <c r="M61" s="174">
        <f t="shared" si="10"/>
        <v>0</v>
      </c>
      <c r="N61" s="166">
        <v>7.6999999999999996E-4</v>
      </c>
      <c r="O61" s="166">
        <f t="shared" si="11"/>
        <v>1.5399999999999999E-3</v>
      </c>
      <c r="P61" s="166">
        <v>0</v>
      </c>
      <c r="Q61" s="166">
        <f t="shared" si="12"/>
        <v>0</v>
      </c>
      <c r="R61" s="166"/>
      <c r="S61" s="166"/>
      <c r="T61" s="167">
        <v>0.35099999999999998</v>
      </c>
      <c r="U61" s="166">
        <f t="shared" si="13"/>
        <v>0.7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107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49</v>
      </c>
      <c r="B62" s="163" t="s">
        <v>202</v>
      </c>
      <c r="C62" s="197" t="s">
        <v>203</v>
      </c>
      <c r="D62" s="165" t="s">
        <v>106</v>
      </c>
      <c r="E62" s="171">
        <v>1</v>
      </c>
      <c r="F62" s="173"/>
      <c r="G62" s="174">
        <f t="shared" si="7"/>
        <v>0</v>
      </c>
      <c r="H62" s="173"/>
      <c r="I62" s="174">
        <f t="shared" si="8"/>
        <v>0</v>
      </c>
      <c r="J62" s="173"/>
      <c r="K62" s="174">
        <f t="shared" si="9"/>
        <v>0</v>
      </c>
      <c r="L62" s="174">
        <v>21</v>
      </c>
      <c r="M62" s="174">
        <f t="shared" si="10"/>
        <v>0</v>
      </c>
      <c r="N62" s="166">
        <v>1.24E-3</v>
      </c>
      <c r="O62" s="166">
        <f t="shared" si="11"/>
        <v>1.24E-3</v>
      </c>
      <c r="P62" s="166">
        <v>0</v>
      </c>
      <c r="Q62" s="166">
        <f t="shared" si="12"/>
        <v>0</v>
      </c>
      <c r="R62" s="166"/>
      <c r="S62" s="166"/>
      <c r="T62" s="167">
        <v>0.42399999999999999</v>
      </c>
      <c r="U62" s="166">
        <f t="shared" si="13"/>
        <v>0.42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107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>
        <v>50</v>
      </c>
      <c r="B63" s="163" t="s">
        <v>138</v>
      </c>
      <c r="C63" s="197" t="s">
        <v>204</v>
      </c>
      <c r="D63" s="165" t="s">
        <v>106</v>
      </c>
      <c r="E63" s="171">
        <v>2</v>
      </c>
      <c r="F63" s="173"/>
      <c r="G63" s="174">
        <f t="shared" si="7"/>
        <v>0</v>
      </c>
      <c r="H63" s="173"/>
      <c r="I63" s="174">
        <f t="shared" si="8"/>
        <v>0</v>
      </c>
      <c r="J63" s="173"/>
      <c r="K63" s="174">
        <f t="shared" si="9"/>
        <v>0</v>
      </c>
      <c r="L63" s="174">
        <v>21</v>
      </c>
      <c r="M63" s="174">
        <f t="shared" si="10"/>
        <v>0</v>
      </c>
      <c r="N63" s="166">
        <v>3.2000000000000003E-4</v>
      </c>
      <c r="O63" s="166">
        <f t="shared" si="11"/>
        <v>6.4000000000000005E-4</v>
      </c>
      <c r="P63" s="166">
        <v>0</v>
      </c>
      <c r="Q63" s="166">
        <f t="shared" si="12"/>
        <v>0</v>
      </c>
      <c r="R63" s="166"/>
      <c r="S63" s="166"/>
      <c r="T63" s="167">
        <v>0.22700000000000001</v>
      </c>
      <c r="U63" s="166">
        <f t="shared" si="13"/>
        <v>0.45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129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>
        <v>51</v>
      </c>
      <c r="B64" s="163" t="s">
        <v>205</v>
      </c>
      <c r="C64" s="197" t="s">
        <v>206</v>
      </c>
      <c r="D64" s="165" t="s">
        <v>106</v>
      </c>
      <c r="E64" s="171">
        <v>15</v>
      </c>
      <c r="F64" s="173"/>
      <c r="G64" s="174">
        <f t="shared" si="7"/>
        <v>0</v>
      </c>
      <c r="H64" s="173"/>
      <c r="I64" s="174">
        <f t="shared" si="8"/>
        <v>0</v>
      </c>
      <c r="J64" s="173"/>
      <c r="K64" s="174">
        <f t="shared" si="9"/>
        <v>0</v>
      </c>
      <c r="L64" s="174">
        <v>21</v>
      </c>
      <c r="M64" s="174">
        <f t="shared" si="10"/>
        <v>0</v>
      </c>
      <c r="N64" s="166">
        <v>4.6999999999999999E-4</v>
      </c>
      <c r="O64" s="166">
        <f t="shared" si="11"/>
        <v>7.0499999999999998E-3</v>
      </c>
      <c r="P64" s="166">
        <v>0</v>
      </c>
      <c r="Q64" s="166">
        <f t="shared" si="12"/>
        <v>0</v>
      </c>
      <c r="R64" s="166"/>
      <c r="S64" s="166"/>
      <c r="T64" s="167">
        <v>8.2000000000000003E-2</v>
      </c>
      <c r="U64" s="166">
        <f t="shared" si="13"/>
        <v>1.23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107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>
        <v>52</v>
      </c>
      <c r="B65" s="163" t="s">
        <v>207</v>
      </c>
      <c r="C65" s="197" t="s">
        <v>208</v>
      </c>
      <c r="D65" s="165" t="s">
        <v>124</v>
      </c>
      <c r="E65" s="171">
        <v>315</v>
      </c>
      <c r="F65" s="173"/>
      <c r="G65" s="174">
        <f t="shared" si="7"/>
        <v>0</v>
      </c>
      <c r="H65" s="173"/>
      <c r="I65" s="174">
        <f t="shared" si="8"/>
        <v>0</v>
      </c>
      <c r="J65" s="173"/>
      <c r="K65" s="174">
        <f t="shared" si="9"/>
        <v>0</v>
      </c>
      <c r="L65" s="174">
        <v>21</v>
      </c>
      <c r="M65" s="174">
        <f t="shared" si="10"/>
        <v>0</v>
      </c>
      <c r="N65" s="166">
        <v>0</v>
      </c>
      <c r="O65" s="166">
        <f t="shared" si="11"/>
        <v>0</v>
      </c>
      <c r="P65" s="166">
        <v>0</v>
      </c>
      <c r="Q65" s="166">
        <f t="shared" si="12"/>
        <v>0</v>
      </c>
      <c r="R65" s="166"/>
      <c r="S65" s="166"/>
      <c r="T65" s="167">
        <v>2.9000000000000001E-2</v>
      </c>
      <c r="U65" s="166">
        <f t="shared" si="13"/>
        <v>9.14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107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>
        <v>53</v>
      </c>
      <c r="B66" s="163" t="s">
        <v>209</v>
      </c>
      <c r="C66" s="197" t="s">
        <v>210</v>
      </c>
      <c r="D66" s="165" t="s">
        <v>124</v>
      </c>
      <c r="E66" s="171">
        <v>315</v>
      </c>
      <c r="F66" s="173"/>
      <c r="G66" s="174">
        <f t="shared" si="7"/>
        <v>0</v>
      </c>
      <c r="H66" s="173"/>
      <c r="I66" s="174">
        <f t="shared" si="8"/>
        <v>0</v>
      </c>
      <c r="J66" s="173"/>
      <c r="K66" s="174">
        <f t="shared" si="9"/>
        <v>0</v>
      </c>
      <c r="L66" s="174">
        <v>21</v>
      </c>
      <c r="M66" s="174">
        <f t="shared" si="10"/>
        <v>0</v>
      </c>
      <c r="N66" s="166">
        <v>1.0000000000000001E-5</v>
      </c>
      <c r="O66" s="166">
        <f t="shared" si="11"/>
        <v>3.15E-3</v>
      </c>
      <c r="P66" s="166">
        <v>0</v>
      </c>
      <c r="Q66" s="166">
        <f t="shared" si="12"/>
        <v>0</v>
      </c>
      <c r="R66" s="166"/>
      <c r="S66" s="166"/>
      <c r="T66" s="167">
        <v>6.2E-2</v>
      </c>
      <c r="U66" s="166">
        <f t="shared" si="13"/>
        <v>19.53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107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>
        <v>54</v>
      </c>
      <c r="B67" s="163" t="s">
        <v>209</v>
      </c>
      <c r="C67" s="197" t="s">
        <v>211</v>
      </c>
      <c r="D67" s="165" t="s">
        <v>212</v>
      </c>
      <c r="E67" s="171">
        <v>1</v>
      </c>
      <c r="F67" s="173"/>
      <c r="G67" s="174">
        <f t="shared" si="7"/>
        <v>0</v>
      </c>
      <c r="H67" s="173"/>
      <c r="I67" s="174">
        <f t="shared" si="8"/>
        <v>0</v>
      </c>
      <c r="J67" s="173"/>
      <c r="K67" s="174">
        <f t="shared" si="9"/>
        <v>0</v>
      </c>
      <c r="L67" s="174">
        <v>21</v>
      </c>
      <c r="M67" s="174">
        <f t="shared" si="10"/>
        <v>0</v>
      </c>
      <c r="N67" s="166">
        <v>1.0000000000000001E-5</v>
      </c>
      <c r="O67" s="166">
        <f t="shared" si="11"/>
        <v>1.0000000000000001E-5</v>
      </c>
      <c r="P67" s="166">
        <v>0</v>
      </c>
      <c r="Q67" s="166">
        <f t="shared" si="12"/>
        <v>0</v>
      </c>
      <c r="R67" s="166"/>
      <c r="S67" s="166"/>
      <c r="T67" s="167">
        <v>6.2E-2</v>
      </c>
      <c r="U67" s="166">
        <f t="shared" si="13"/>
        <v>0.06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107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>
        <v>55</v>
      </c>
      <c r="B68" s="163" t="s">
        <v>213</v>
      </c>
      <c r="C68" s="197" t="s">
        <v>214</v>
      </c>
      <c r="D68" s="165" t="s">
        <v>112</v>
      </c>
      <c r="E68" s="171">
        <v>0.53500000000000003</v>
      </c>
      <c r="F68" s="173"/>
      <c r="G68" s="174">
        <f t="shared" si="7"/>
        <v>0</v>
      </c>
      <c r="H68" s="173"/>
      <c r="I68" s="174">
        <f t="shared" si="8"/>
        <v>0</v>
      </c>
      <c r="J68" s="173"/>
      <c r="K68" s="174">
        <f t="shared" si="9"/>
        <v>0</v>
      </c>
      <c r="L68" s="174">
        <v>21</v>
      </c>
      <c r="M68" s="174">
        <f t="shared" si="10"/>
        <v>0</v>
      </c>
      <c r="N68" s="166">
        <v>0</v>
      </c>
      <c r="O68" s="166">
        <f t="shared" si="11"/>
        <v>0</v>
      </c>
      <c r="P68" s="166">
        <v>0</v>
      </c>
      <c r="Q68" s="166">
        <f t="shared" si="12"/>
        <v>0</v>
      </c>
      <c r="R68" s="166"/>
      <c r="S68" s="166"/>
      <c r="T68" s="167">
        <v>1.3740000000000001</v>
      </c>
      <c r="U68" s="166">
        <f t="shared" si="13"/>
        <v>0.74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107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x14ac:dyDescent="0.2">
      <c r="A69" s="158" t="s">
        <v>102</v>
      </c>
      <c r="B69" s="164" t="s">
        <v>69</v>
      </c>
      <c r="C69" s="198" t="s">
        <v>70</v>
      </c>
      <c r="D69" s="168"/>
      <c r="E69" s="172"/>
      <c r="F69" s="175"/>
      <c r="G69" s="175">
        <f>SUMIF(AE70:AE72,"&lt;&gt;NOR",G70:G72)</f>
        <v>0</v>
      </c>
      <c r="H69" s="175"/>
      <c r="I69" s="175">
        <f>SUM(I70:I72)</f>
        <v>0</v>
      </c>
      <c r="J69" s="175"/>
      <c r="K69" s="175">
        <f>SUM(K70:K72)</f>
        <v>0</v>
      </c>
      <c r="L69" s="175"/>
      <c r="M69" s="175">
        <f>SUM(M70:M72)</f>
        <v>0</v>
      </c>
      <c r="N69" s="169"/>
      <c r="O69" s="169">
        <f>SUM(O70:O72)</f>
        <v>6.615E-2</v>
      </c>
      <c r="P69" s="169"/>
      <c r="Q69" s="169">
        <f>SUM(Q70:Q72)</f>
        <v>6.3E-2</v>
      </c>
      <c r="R69" s="169"/>
      <c r="S69" s="169"/>
      <c r="T69" s="170"/>
      <c r="U69" s="169">
        <f>SUM(U70:U72)</f>
        <v>25.639999999999997</v>
      </c>
      <c r="AE69" t="s">
        <v>103</v>
      </c>
    </row>
    <row r="70" spans="1:60" outlineLevel="1" x14ac:dyDescent="0.2">
      <c r="A70" s="157">
        <v>56</v>
      </c>
      <c r="B70" s="163" t="s">
        <v>215</v>
      </c>
      <c r="C70" s="197" t="s">
        <v>216</v>
      </c>
      <c r="D70" s="165" t="s">
        <v>217</v>
      </c>
      <c r="E70" s="171">
        <v>63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66">
        <v>5.0000000000000002E-5</v>
      </c>
      <c r="O70" s="166">
        <f>ROUND(E70*N70,5)</f>
        <v>3.15E-3</v>
      </c>
      <c r="P70" s="166">
        <v>1E-3</v>
      </c>
      <c r="Q70" s="166">
        <f>ROUND(E70*P70,5)</f>
        <v>6.3E-2</v>
      </c>
      <c r="R70" s="166"/>
      <c r="S70" s="166"/>
      <c r="T70" s="167">
        <v>9.7000000000000003E-2</v>
      </c>
      <c r="U70" s="166">
        <f>ROUND(E70*T70,2)</f>
        <v>6.11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107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>
        <v>57</v>
      </c>
      <c r="B71" s="163" t="s">
        <v>218</v>
      </c>
      <c r="C71" s="197" t="s">
        <v>219</v>
      </c>
      <c r="D71" s="165" t="s">
        <v>217</v>
      </c>
      <c r="E71" s="171">
        <v>63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66">
        <v>1E-3</v>
      </c>
      <c r="O71" s="166">
        <f>ROUND(E71*N71,5)</f>
        <v>6.3E-2</v>
      </c>
      <c r="P71" s="166">
        <v>0</v>
      </c>
      <c r="Q71" s="166">
        <f>ROUND(E71*P71,5)</f>
        <v>0</v>
      </c>
      <c r="R71" s="166"/>
      <c r="S71" s="166"/>
      <c r="T71" s="167">
        <v>0.30399999999999999</v>
      </c>
      <c r="U71" s="166">
        <f>ROUND(E71*T71,2)</f>
        <v>19.149999999999999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107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outlineLevel="1" x14ac:dyDescent="0.2">
      <c r="A72" s="157">
        <v>58</v>
      </c>
      <c r="B72" s="163" t="s">
        <v>220</v>
      </c>
      <c r="C72" s="197" t="s">
        <v>221</v>
      </c>
      <c r="D72" s="165" t="s">
        <v>112</v>
      </c>
      <c r="E72" s="171">
        <v>0.126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66">
        <v>0</v>
      </c>
      <c r="O72" s="166">
        <f>ROUND(E72*N72,5)</f>
        <v>0</v>
      </c>
      <c r="P72" s="166">
        <v>0</v>
      </c>
      <c r="Q72" s="166">
        <f>ROUND(E72*P72,5)</f>
        <v>0</v>
      </c>
      <c r="R72" s="166"/>
      <c r="S72" s="166"/>
      <c r="T72" s="167">
        <v>3.0059999999999998</v>
      </c>
      <c r="U72" s="166">
        <f>ROUND(E72*T72,2)</f>
        <v>0.38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107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x14ac:dyDescent="0.2">
      <c r="A73" s="158" t="s">
        <v>102</v>
      </c>
      <c r="B73" s="164" t="s">
        <v>71</v>
      </c>
      <c r="C73" s="198" t="s">
        <v>72</v>
      </c>
      <c r="D73" s="168"/>
      <c r="E73" s="172"/>
      <c r="F73" s="175"/>
      <c r="G73" s="175">
        <f>SUMIF(AE74:AE75,"&lt;&gt;NOR",G74:G75)</f>
        <v>0</v>
      </c>
      <c r="H73" s="175"/>
      <c r="I73" s="175">
        <f>SUM(I74:I75)</f>
        <v>0</v>
      </c>
      <c r="J73" s="175"/>
      <c r="K73" s="175">
        <f>SUM(K74:K75)</f>
        <v>0</v>
      </c>
      <c r="L73" s="175"/>
      <c r="M73" s="175">
        <f>SUM(M74:M75)</f>
        <v>0</v>
      </c>
      <c r="N73" s="169"/>
      <c r="O73" s="169">
        <f>SUM(O74:O75)</f>
        <v>7.3600000000000013E-2</v>
      </c>
      <c r="P73" s="169"/>
      <c r="Q73" s="169">
        <f>SUM(Q74:Q75)</f>
        <v>0</v>
      </c>
      <c r="R73" s="169"/>
      <c r="S73" s="169"/>
      <c r="T73" s="170"/>
      <c r="U73" s="169">
        <f>SUM(U74:U75)</f>
        <v>43.34</v>
      </c>
      <c r="AE73" t="s">
        <v>103</v>
      </c>
    </row>
    <row r="74" spans="1:60" outlineLevel="1" x14ac:dyDescent="0.2">
      <c r="A74" s="157">
        <v>59</v>
      </c>
      <c r="B74" s="163" t="s">
        <v>222</v>
      </c>
      <c r="C74" s="197" t="s">
        <v>223</v>
      </c>
      <c r="D74" s="165" t="s">
        <v>120</v>
      </c>
      <c r="E74" s="171">
        <v>15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66">
        <v>2.4000000000000001E-4</v>
      </c>
      <c r="O74" s="166">
        <f>ROUND(E74*N74,5)</f>
        <v>3.5999999999999999E-3</v>
      </c>
      <c r="P74" s="166">
        <v>0</v>
      </c>
      <c r="Q74" s="166">
        <f>ROUND(E74*P74,5)</f>
        <v>0</v>
      </c>
      <c r="R74" s="166"/>
      <c r="S74" s="166"/>
      <c r="T74" s="167">
        <v>0.28999999999999998</v>
      </c>
      <c r="U74" s="166">
        <f>ROUND(E74*T74,2)</f>
        <v>4.3499999999999996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107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>
        <v>60</v>
      </c>
      <c r="B75" s="163" t="s">
        <v>224</v>
      </c>
      <c r="C75" s="197" t="s">
        <v>225</v>
      </c>
      <c r="D75" s="165" t="s">
        <v>120</v>
      </c>
      <c r="E75" s="171">
        <v>350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66">
        <v>2.0000000000000001E-4</v>
      </c>
      <c r="O75" s="166">
        <f>ROUND(E75*N75,5)</f>
        <v>7.0000000000000007E-2</v>
      </c>
      <c r="P75" s="166">
        <v>0</v>
      </c>
      <c r="Q75" s="166">
        <f>ROUND(E75*P75,5)</f>
        <v>0</v>
      </c>
      <c r="R75" s="166"/>
      <c r="S75" s="166"/>
      <c r="T75" s="167">
        <v>0.11139</v>
      </c>
      <c r="U75" s="166">
        <f>ROUND(E75*T75,2)</f>
        <v>38.99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107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x14ac:dyDescent="0.2">
      <c r="A76" s="158" t="s">
        <v>102</v>
      </c>
      <c r="B76" s="164" t="s">
        <v>73</v>
      </c>
      <c r="C76" s="198" t="s">
        <v>74</v>
      </c>
      <c r="D76" s="168"/>
      <c r="E76" s="172"/>
      <c r="F76" s="175"/>
      <c r="G76" s="175">
        <f>SUMIF(AE77:AE84,"&lt;&gt;NOR",G77:G84)</f>
        <v>0</v>
      </c>
      <c r="H76" s="175"/>
      <c r="I76" s="175">
        <f>SUM(I77:I84)</f>
        <v>0</v>
      </c>
      <c r="J76" s="175"/>
      <c r="K76" s="175">
        <f>SUM(K77:K84)</f>
        <v>0</v>
      </c>
      <c r="L76" s="175"/>
      <c r="M76" s="175">
        <f>SUM(M77:M84)</f>
        <v>0</v>
      </c>
      <c r="N76" s="169"/>
      <c r="O76" s="169">
        <f>SUM(O77:O84)</f>
        <v>9.2099999999999987E-2</v>
      </c>
      <c r="P76" s="169"/>
      <c r="Q76" s="169">
        <f>SUM(Q77:Q84)</f>
        <v>0</v>
      </c>
      <c r="R76" s="169"/>
      <c r="S76" s="169"/>
      <c r="T76" s="170"/>
      <c r="U76" s="169">
        <f>SUM(U77:U84)</f>
        <v>20.409999999999997</v>
      </c>
      <c r="AE76" t="s">
        <v>103</v>
      </c>
    </row>
    <row r="77" spans="1:60" ht="22.5" outlineLevel="1" x14ac:dyDescent="0.2">
      <c r="A77" s="157">
        <v>61</v>
      </c>
      <c r="B77" s="163" t="s">
        <v>226</v>
      </c>
      <c r="C77" s="197" t="s">
        <v>227</v>
      </c>
      <c r="D77" s="165" t="s">
        <v>124</v>
      </c>
      <c r="E77" s="171">
        <v>10</v>
      </c>
      <c r="F77" s="173"/>
      <c r="G77" s="174">
        <f t="shared" ref="G77:G84" si="14">ROUND(E77*F77,2)</f>
        <v>0</v>
      </c>
      <c r="H77" s="173"/>
      <c r="I77" s="174">
        <f t="shared" ref="I77:I84" si="15">ROUND(E77*H77,2)</f>
        <v>0</v>
      </c>
      <c r="J77" s="173"/>
      <c r="K77" s="174">
        <f t="shared" ref="K77:K84" si="16">ROUND(E77*J77,2)</f>
        <v>0</v>
      </c>
      <c r="L77" s="174">
        <v>21</v>
      </c>
      <c r="M77" s="174">
        <f t="shared" ref="M77:M84" si="17">G77*(1+L77/100)</f>
        <v>0</v>
      </c>
      <c r="N77" s="166">
        <v>1.0000000000000001E-5</v>
      </c>
      <c r="O77" s="166">
        <f t="shared" ref="O77:O84" si="18">ROUND(E77*N77,5)</f>
        <v>1E-4</v>
      </c>
      <c r="P77" s="166">
        <v>0</v>
      </c>
      <c r="Q77" s="166">
        <f t="shared" ref="Q77:Q84" si="19">ROUND(E77*P77,5)</f>
        <v>0</v>
      </c>
      <c r="R77" s="166"/>
      <c r="S77" s="166"/>
      <c r="T77" s="167">
        <v>0.20016999999999999</v>
      </c>
      <c r="U77" s="166">
        <f t="shared" ref="U77:U84" si="20">ROUND(E77*T77,2)</f>
        <v>2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107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ht="22.5" outlineLevel="1" x14ac:dyDescent="0.2">
      <c r="A78" s="157">
        <v>62</v>
      </c>
      <c r="B78" s="163" t="s">
        <v>228</v>
      </c>
      <c r="C78" s="197" t="s">
        <v>229</v>
      </c>
      <c r="D78" s="165" t="s">
        <v>212</v>
      </c>
      <c r="E78" s="171">
        <v>8</v>
      </c>
      <c r="F78" s="173"/>
      <c r="G78" s="174">
        <f t="shared" si="14"/>
        <v>0</v>
      </c>
      <c r="H78" s="173"/>
      <c r="I78" s="174">
        <f t="shared" si="15"/>
        <v>0</v>
      </c>
      <c r="J78" s="173"/>
      <c r="K78" s="174">
        <f t="shared" si="16"/>
        <v>0</v>
      </c>
      <c r="L78" s="174">
        <v>21</v>
      </c>
      <c r="M78" s="174">
        <f t="shared" si="17"/>
        <v>0</v>
      </c>
      <c r="N78" s="166">
        <v>1E-3</v>
      </c>
      <c r="O78" s="166">
        <f t="shared" si="18"/>
        <v>8.0000000000000002E-3</v>
      </c>
      <c r="P78" s="166">
        <v>0</v>
      </c>
      <c r="Q78" s="166">
        <f t="shared" si="19"/>
        <v>0</v>
      </c>
      <c r="R78" s="166"/>
      <c r="S78" s="166"/>
      <c r="T78" s="167">
        <v>0.20016999999999999</v>
      </c>
      <c r="U78" s="166">
        <f t="shared" si="20"/>
        <v>1.6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129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ht="22.5" outlineLevel="1" x14ac:dyDescent="0.2">
      <c r="A79" s="157">
        <v>63</v>
      </c>
      <c r="B79" s="163" t="s">
        <v>228</v>
      </c>
      <c r="C79" s="197" t="s">
        <v>230</v>
      </c>
      <c r="D79" s="165" t="s">
        <v>212</v>
      </c>
      <c r="E79" s="171">
        <v>12</v>
      </c>
      <c r="F79" s="173"/>
      <c r="G79" s="174">
        <f t="shared" si="14"/>
        <v>0</v>
      </c>
      <c r="H79" s="173"/>
      <c r="I79" s="174">
        <f t="shared" si="15"/>
        <v>0</v>
      </c>
      <c r="J79" s="173"/>
      <c r="K79" s="174">
        <f t="shared" si="16"/>
        <v>0</v>
      </c>
      <c r="L79" s="174">
        <v>21</v>
      </c>
      <c r="M79" s="174">
        <f t="shared" si="17"/>
        <v>0</v>
      </c>
      <c r="N79" s="166">
        <v>1E-3</v>
      </c>
      <c r="O79" s="166">
        <f t="shared" si="18"/>
        <v>1.2E-2</v>
      </c>
      <c r="P79" s="166">
        <v>0</v>
      </c>
      <c r="Q79" s="166">
        <f t="shared" si="19"/>
        <v>0</v>
      </c>
      <c r="R79" s="166"/>
      <c r="S79" s="166"/>
      <c r="T79" s="167">
        <v>0.20016999999999999</v>
      </c>
      <c r="U79" s="166">
        <f t="shared" si="20"/>
        <v>2.4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129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ht="22.5" outlineLevel="1" x14ac:dyDescent="0.2">
      <c r="A80" s="157">
        <v>64</v>
      </c>
      <c r="B80" s="163" t="s">
        <v>228</v>
      </c>
      <c r="C80" s="197" t="s">
        <v>231</v>
      </c>
      <c r="D80" s="165" t="s">
        <v>212</v>
      </c>
      <c r="E80" s="171">
        <v>20</v>
      </c>
      <c r="F80" s="173"/>
      <c r="G80" s="174">
        <f t="shared" si="14"/>
        <v>0</v>
      </c>
      <c r="H80" s="173"/>
      <c r="I80" s="174">
        <f t="shared" si="15"/>
        <v>0</v>
      </c>
      <c r="J80" s="173"/>
      <c r="K80" s="174">
        <f t="shared" si="16"/>
        <v>0</v>
      </c>
      <c r="L80" s="174">
        <v>21</v>
      </c>
      <c r="M80" s="174">
        <f t="shared" si="17"/>
        <v>0</v>
      </c>
      <c r="N80" s="166">
        <v>1E-3</v>
      </c>
      <c r="O80" s="166">
        <f t="shared" si="18"/>
        <v>0.02</v>
      </c>
      <c r="P80" s="166">
        <v>0</v>
      </c>
      <c r="Q80" s="166">
        <f t="shared" si="19"/>
        <v>0</v>
      </c>
      <c r="R80" s="166"/>
      <c r="S80" s="166"/>
      <c r="T80" s="167">
        <v>0.20016999999999999</v>
      </c>
      <c r="U80" s="166">
        <f t="shared" si="20"/>
        <v>4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129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 x14ac:dyDescent="0.2">
      <c r="A81" s="157">
        <v>65</v>
      </c>
      <c r="B81" s="163" t="s">
        <v>228</v>
      </c>
      <c r="C81" s="197" t="s">
        <v>232</v>
      </c>
      <c r="D81" s="165" t="s">
        <v>212</v>
      </c>
      <c r="E81" s="171">
        <v>5</v>
      </c>
      <c r="F81" s="173"/>
      <c r="G81" s="174">
        <f t="shared" si="14"/>
        <v>0</v>
      </c>
      <c r="H81" s="173"/>
      <c r="I81" s="174">
        <f t="shared" si="15"/>
        <v>0</v>
      </c>
      <c r="J81" s="173"/>
      <c r="K81" s="174">
        <f t="shared" si="16"/>
        <v>0</v>
      </c>
      <c r="L81" s="174">
        <v>21</v>
      </c>
      <c r="M81" s="174">
        <f t="shared" si="17"/>
        <v>0</v>
      </c>
      <c r="N81" s="166">
        <v>1E-3</v>
      </c>
      <c r="O81" s="166">
        <f t="shared" si="18"/>
        <v>5.0000000000000001E-3</v>
      </c>
      <c r="P81" s="166">
        <v>0</v>
      </c>
      <c r="Q81" s="166">
        <f t="shared" si="19"/>
        <v>0</v>
      </c>
      <c r="R81" s="166"/>
      <c r="S81" s="166"/>
      <c r="T81" s="167">
        <v>0.20016999999999999</v>
      </c>
      <c r="U81" s="166">
        <f t="shared" si="20"/>
        <v>1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129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>
        <v>66</v>
      </c>
      <c r="B82" s="163" t="s">
        <v>228</v>
      </c>
      <c r="C82" s="197" t="s">
        <v>233</v>
      </c>
      <c r="D82" s="165" t="s">
        <v>124</v>
      </c>
      <c r="E82" s="171">
        <v>45</v>
      </c>
      <c r="F82" s="173"/>
      <c r="G82" s="174">
        <f t="shared" si="14"/>
        <v>0</v>
      </c>
      <c r="H82" s="173"/>
      <c r="I82" s="174">
        <f t="shared" si="15"/>
        <v>0</v>
      </c>
      <c r="J82" s="173"/>
      <c r="K82" s="174">
        <f t="shared" si="16"/>
        <v>0</v>
      </c>
      <c r="L82" s="174">
        <v>21</v>
      </c>
      <c r="M82" s="174">
        <f t="shared" si="17"/>
        <v>0</v>
      </c>
      <c r="N82" s="166">
        <v>1E-3</v>
      </c>
      <c r="O82" s="166">
        <f t="shared" si="18"/>
        <v>4.4999999999999998E-2</v>
      </c>
      <c r="P82" s="166">
        <v>0</v>
      </c>
      <c r="Q82" s="166">
        <f t="shared" si="19"/>
        <v>0</v>
      </c>
      <c r="R82" s="166"/>
      <c r="S82" s="166"/>
      <c r="T82" s="167">
        <v>0.20016999999999999</v>
      </c>
      <c r="U82" s="166">
        <f t="shared" si="20"/>
        <v>9.01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129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outlineLevel="1" x14ac:dyDescent="0.2">
      <c r="A83" s="157">
        <v>67</v>
      </c>
      <c r="B83" s="163" t="s">
        <v>228</v>
      </c>
      <c r="C83" s="197" t="s">
        <v>234</v>
      </c>
      <c r="D83" s="165" t="s">
        <v>235</v>
      </c>
      <c r="E83" s="171">
        <v>1</v>
      </c>
      <c r="F83" s="173"/>
      <c r="G83" s="174">
        <f t="shared" si="14"/>
        <v>0</v>
      </c>
      <c r="H83" s="173"/>
      <c r="I83" s="174">
        <f t="shared" si="15"/>
        <v>0</v>
      </c>
      <c r="J83" s="173"/>
      <c r="K83" s="174">
        <f t="shared" si="16"/>
        <v>0</v>
      </c>
      <c r="L83" s="174">
        <v>21</v>
      </c>
      <c r="M83" s="174">
        <f t="shared" si="17"/>
        <v>0</v>
      </c>
      <c r="N83" s="166">
        <v>1E-3</v>
      </c>
      <c r="O83" s="166">
        <f t="shared" si="18"/>
        <v>1E-3</v>
      </c>
      <c r="P83" s="166">
        <v>0</v>
      </c>
      <c r="Q83" s="166">
        <f t="shared" si="19"/>
        <v>0</v>
      </c>
      <c r="R83" s="166"/>
      <c r="S83" s="166"/>
      <c r="T83" s="167">
        <v>0.20016999999999999</v>
      </c>
      <c r="U83" s="166">
        <f t="shared" si="20"/>
        <v>0.2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129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 x14ac:dyDescent="0.2">
      <c r="A84" s="157">
        <v>68</v>
      </c>
      <c r="B84" s="163" t="s">
        <v>228</v>
      </c>
      <c r="C84" s="197" t="s">
        <v>236</v>
      </c>
      <c r="D84" s="165" t="s">
        <v>235</v>
      </c>
      <c r="E84" s="171">
        <v>1</v>
      </c>
      <c r="F84" s="173"/>
      <c r="G84" s="174">
        <f t="shared" si="14"/>
        <v>0</v>
      </c>
      <c r="H84" s="173"/>
      <c r="I84" s="174">
        <f t="shared" si="15"/>
        <v>0</v>
      </c>
      <c r="J84" s="173"/>
      <c r="K84" s="174">
        <f t="shared" si="16"/>
        <v>0</v>
      </c>
      <c r="L84" s="174">
        <v>21</v>
      </c>
      <c r="M84" s="174">
        <f t="shared" si="17"/>
        <v>0</v>
      </c>
      <c r="N84" s="166">
        <v>1E-3</v>
      </c>
      <c r="O84" s="166">
        <f t="shared" si="18"/>
        <v>1E-3</v>
      </c>
      <c r="P84" s="166">
        <v>0</v>
      </c>
      <c r="Q84" s="166">
        <f t="shared" si="19"/>
        <v>0</v>
      </c>
      <c r="R84" s="166"/>
      <c r="S84" s="166"/>
      <c r="T84" s="167">
        <v>0.20016999999999999</v>
      </c>
      <c r="U84" s="166">
        <f t="shared" si="20"/>
        <v>0.2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129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x14ac:dyDescent="0.2">
      <c r="A85" s="158" t="s">
        <v>102</v>
      </c>
      <c r="B85" s="164" t="s">
        <v>75</v>
      </c>
      <c r="C85" s="198" t="s">
        <v>26</v>
      </c>
      <c r="D85" s="168"/>
      <c r="E85" s="172"/>
      <c r="F85" s="175"/>
      <c r="G85" s="175">
        <f>SUMIF(AE86:AE87,"&lt;&gt;NOR",G86:G87)</f>
        <v>0</v>
      </c>
      <c r="H85" s="175"/>
      <c r="I85" s="175">
        <f>SUM(I86:I87)</f>
        <v>0</v>
      </c>
      <c r="J85" s="175"/>
      <c r="K85" s="175">
        <f>SUM(K86:K87)</f>
        <v>0</v>
      </c>
      <c r="L85" s="175"/>
      <c r="M85" s="175">
        <f>SUM(M86:M87)</f>
        <v>0</v>
      </c>
      <c r="N85" s="169"/>
      <c r="O85" s="169">
        <f>SUM(O86:O87)</f>
        <v>0</v>
      </c>
      <c r="P85" s="169"/>
      <c r="Q85" s="169">
        <f>SUM(Q86:Q87)</f>
        <v>0</v>
      </c>
      <c r="R85" s="169"/>
      <c r="S85" s="169"/>
      <c r="T85" s="170"/>
      <c r="U85" s="169">
        <f>SUM(U86:U87)</f>
        <v>0</v>
      </c>
      <c r="AE85" t="s">
        <v>103</v>
      </c>
    </row>
    <row r="86" spans="1:60" outlineLevel="1" x14ac:dyDescent="0.2">
      <c r="A86" s="157">
        <v>69</v>
      </c>
      <c r="B86" s="163" t="s">
        <v>237</v>
      </c>
      <c r="C86" s="197" t="s">
        <v>238</v>
      </c>
      <c r="D86" s="165" t="s">
        <v>239</v>
      </c>
      <c r="E86" s="171">
        <v>2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66">
        <v>0</v>
      </c>
      <c r="O86" s="166">
        <f>ROUND(E86*N86,5)</f>
        <v>0</v>
      </c>
      <c r="P86" s="166">
        <v>0</v>
      </c>
      <c r="Q86" s="166">
        <f>ROUND(E86*P86,5)</f>
        <v>0</v>
      </c>
      <c r="R86" s="166"/>
      <c r="S86" s="166"/>
      <c r="T86" s="167">
        <v>0</v>
      </c>
      <c r="U86" s="166">
        <f>ROUND(E86*T86,2)</f>
        <v>0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107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outlineLevel="1" x14ac:dyDescent="0.2">
      <c r="A87" s="184">
        <v>70</v>
      </c>
      <c r="B87" s="185" t="s">
        <v>240</v>
      </c>
      <c r="C87" s="199" t="s">
        <v>241</v>
      </c>
      <c r="D87" s="186" t="s">
        <v>239</v>
      </c>
      <c r="E87" s="187">
        <v>0.5</v>
      </c>
      <c r="F87" s="188"/>
      <c r="G87" s="189">
        <f>ROUND(E87*F87,2)</f>
        <v>0</v>
      </c>
      <c r="H87" s="188"/>
      <c r="I87" s="189">
        <f>ROUND(E87*H87,2)</f>
        <v>0</v>
      </c>
      <c r="J87" s="188"/>
      <c r="K87" s="189">
        <f>ROUND(E87*J87,2)</f>
        <v>0</v>
      </c>
      <c r="L87" s="189">
        <v>21</v>
      </c>
      <c r="M87" s="189">
        <f>G87*(1+L87/100)</f>
        <v>0</v>
      </c>
      <c r="N87" s="190">
        <v>0</v>
      </c>
      <c r="O87" s="190">
        <f>ROUND(E87*N87,5)</f>
        <v>0</v>
      </c>
      <c r="P87" s="190">
        <v>0</v>
      </c>
      <c r="Q87" s="190">
        <f>ROUND(E87*P87,5)</f>
        <v>0</v>
      </c>
      <c r="R87" s="190"/>
      <c r="S87" s="190"/>
      <c r="T87" s="191">
        <v>0</v>
      </c>
      <c r="U87" s="190">
        <f>ROUND(E87*T87,2)</f>
        <v>0</v>
      </c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107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x14ac:dyDescent="0.2">
      <c r="A88" s="6"/>
      <c r="B88" s="7" t="s">
        <v>242</v>
      </c>
      <c r="C88" s="200" t="s">
        <v>242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v>15</v>
      </c>
      <c r="AD88">
        <v>21</v>
      </c>
    </row>
    <row r="89" spans="1:60" x14ac:dyDescent="0.2">
      <c r="A89" s="192"/>
      <c r="B89" s="193">
        <v>26</v>
      </c>
      <c r="C89" s="201" t="s">
        <v>242</v>
      </c>
      <c r="D89" s="194"/>
      <c r="E89" s="194"/>
      <c r="F89" s="194"/>
      <c r="G89" s="196">
        <f>G8+G12+G15+G18+G22+G34+G69+G73+G76+G85</f>
        <v>0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C89">
        <f>SUMIF(L7:L87,AC88,G7:G87)</f>
        <v>0</v>
      </c>
      <c r="AD89">
        <f>SUMIF(L7:L87,AD88,G7:G87)</f>
        <v>0</v>
      </c>
      <c r="AE89" t="s">
        <v>243</v>
      </c>
    </row>
    <row r="90" spans="1:60" x14ac:dyDescent="0.2">
      <c r="A90" s="6"/>
      <c r="B90" s="7" t="s">
        <v>242</v>
      </c>
      <c r="C90" s="200" t="s">
        <v>242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6"/>
      <c r="B91" s="7" t="s">
        <v>242</v>
      </c>
      <c r="C91" s="200" t="s">
        <v>242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315">
        <v>33</v>
      </c>
      <c r="B92" s="315"/>
      <c r="C92" s="31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96"/>
      <c r="B93" s="297"/>
      <c r="C93" s="298"/>
      <c r="D93" s="297"/>
      <c r="E93" s="297"/>
      <c r="F93" s="297"/>
      <c r="G93" s="299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E93" t="s">
        <v>244</v>
      </c>
    </row>
    <row r="94" spans="1:60" x14ac:dyDescent="0.2">
      <c r="A94" s="300"/>
      <c r="B94" s="301"/>
      <c r="C94" s="302"/>
      <c r="D94" s="301"/>
      <c r="E94" s="301"/>
      <c r="F94" s="301"/>
      <c r="G94" s="303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300"/>
      <c r="B95" s="301"/>
      <c r="C95" s="302"/>
      <c r="D95" s="301"/>
      <c r="E95" s="301"/>
      <c r="F95" s="301"/>
      <c r="G95" s="303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300"/>
      <c r="B96" s="301"/>
      <c r="C96" s="302"/>
      <c r="D96" s="301"/>
      <c r="E96" s="301"/>
      <c r="F96" s="301"/>
      <c r="G96" s="303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304"/>
      <c r="B97" s="305"/>
      <c r="C97" s="306"/>
      <c r="D97" s="305"/>
      <c r="E97" s="305"/>
      <c r="F97" s="305"/>
      <c r="G97" s="30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6"/>
      <c r="B98" s="7" t="s">
        <v>242</v>
      </c>
      <c r="C98" s="200" t="s">
        <v>242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C99" s="202"/>
      <c r="AE99" t="s">
        <v>245</v>
      </c>
    </row>
  </sheetData>
  <mergeCells count="6">
    <mergeCell ref="A93:G97"/>
    <mergeCell ref="A1:G1"/>
    <mergeCell ref="C2:G2"/>
    <mergeCell ref="C3:G3"/>
    <mergeCell ref="C4:G4"/>
    <mergeCell ref="A92:C92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1"/>
  <sheetViews>
    <sheetView showGridLines="0" topLeftCell="B24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70" t="s">
        <v>40</v>
      </c>
      <c r="C1" s="271"/>
      <c r="D1" s="271"/>
      <c r="E1" s="271"/>
      <c r="F1" s="271"/>
      <c r="G1" s="271"/>
      <c r="H1" s="271"/>
      <c r="I1" s="271"/>
      <c r="J1" s="272"/>
    </row>
    <row r="2" spans="1:15" ht="23.25" customHeight="1" x14ac:dyDescent="0.2">
      <c r="A2" s="4"/>
      <c r="B2" s="81" t="s">
        <v>38</v>
      </c>
      <c r="C2" s="82"/>
      <c r="D2" s="273" t="s">
        <v>254</v>
      </c>
      <c r="E2" s="274"/>
      <c r="F2" s="274"/>
      <c r="G2" s="274"/>
      <c r="H2" s="274"/>
      <c r="I2" s="274"/>
      <c r="J2" s="275"/>
      <c r="O2" s="2"/>
    </row>
    <row r="3" spans="1:15" ht="23.25" customHeight="1" x14ac:dyDescent="0.2">
      <c r="A3" s="4"/>
      <c r="B3" s="83" t="s">
        <v>43</v>
      </c>
      <c r="C3" s="84"/>
      <c r="D3" s="276" t="s">
        <v>253</v>
      </c>
      <c r="E3" s="277"/>
      <c r="F3" s="277"/>
      <c r="G3" s="277"/>
      <c r="H3" s="277"/>
      <c r="I3" s="277"/>
      <c r="J3" s="278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9" t="s">
        <v>49</v>
      </c>
      <c r="E11" s="279"/>
      <c r="F11" s="279"/>
      <c r="G11" s="279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80" t="s">
        <v>50</v>
      </c>
      <c r="E12" s="280"/>
      <c r="F12" s="280"/>
      <c r="G12" s="280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69" t="s">
        <v>50</v>
      </c>
      <c r="E13" s="269"/>
      <c r="F13" s="269"/>
      <c r="G13" s="26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6"/>
      <c r="F15" s="266"/>
      <c r="G15" s="267"/>
      <c r="H15" s="267"/>
      <c r="I15" s="267" t="s">
        <v>28</v>
      </c>
      <c r="J15" s="268"/>
    </row>
    <row r="16" spans="1:15" ht="23.25" customHeight="1" x14ac:dyDescent="0.2">
      <c r="A16" s="144" t="s">
        <v>23</v>
      </c>
      <c r="B16" s="145" t="s">
        <v>23</v>
      </c>
      <c r="C16" s="226"/>
      <c r="D16" s="225"/>
      <c r="E16" s="319"/>
      <c r="F16" s="322"/>
      <c r="G16" s="319"/>
      <c r="H16" s="322"/>
      <c r="I16" s="319">
        <f>SUMIF(F47:F57,A16,I47:I57)+SUMIF(F47:F57,"PSU",I47:I57)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226"/>
      <c r="D17" s="225"/>
      <c r="E17" s="319"/>
      <c r="F17" s="322"/>
      <c r="G17" s="319"/>
      <c r="H17" s="322"/>
      <c r="I17" s="319">
        <f>SUMIF(F47:F57,A17,I47:I57)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226"/>
      <c r="D18" s="225"/>
      <c r="E18" s="319"/>
      <c r="F18" s="322"/>
      <c r="G18" s="319"/>
      <c r="H18" s="322"/>
      <c r="I18" s="319">
        <f>SUMIF(F47:F57,A18,I47:I57)</f>
        <v>0</v>
      </c>
      <c r="J18" s="260"/>
    </row>
    <row r="19" spans="1:10" ht="23.25" customHeight="1" x14ac:dyDescent="0.2">
      <c r="A19" s="144" t="s">
        <v>75</v>
      </c>
      <c r="B19" s="145" t="s">
        <v>26</v>
      </c>
      <c r="C19" s="226"/>
      <c r="D19" s="225"/>
      <c r="E19" s="319"/>
      <c r="F19" s="322"/>
      <c r="G19" s="319"/>
      <c r="H19" s="322"/>
      <c r="I19" s="319">
        <f>SUMIF(F47:F57,A19,I47:I57)</f>
        <v>0</v>
      </c>
      <c r="J19" s="260"/>
    </row>
    <row r="20" spans="1:10" ht="23.25" customHeight="1" x14ac:dyDescent="0.2">
      <c r="A20" s="144" t="s">
        <v>76</v>
      </c>
      <c r="B20" s="145" t="s">
        <v>27</v>
      </c>
      <c r="C20" s="226"/>
      <c r="D20" s="225"/>
      <c r="E20" s="319"/>
      <c r="F20" s="322"/>
      <c r="G20" s="319"/>
      <c r="H20" s="322"/>
      <c r="I20" s="319">
        <f>SUMIF(F47:F57,A20,I47:I57)</f>
        <v>0</v>
      </c>
      <c r="J20" s="260"/>
    </row>
    <row r="21" spans="1:10" ht="23.25" customHeight="1" x14ac:dyDescent="0.2">
      <c r="A21" s="4"/>
      <c r="B21" s="74" t="s">
        <v>28</v>
      </c>
      <c r="C21" s="230"/>
      <c r="D21" s="229"/>
      <c r="E21" s="320"/>
      <c r="F21" s="321"/>
      <c r="G21" s="320"/>
      <c r="H21" s="321"/>
      <c r="I21" s="320">
        <f>SUM(I16:J20)</f>
        <v>0</v>
      </c>
      <c r="J21" s="263"/>
    </row>
    <row r="22" spans="1:10" ht="33" customHeight="1" x14ac:dyDescent="0.2">
      <c r="A22" s="4"/>
      <c r="B22" s="65" t="s">
        <v>32</v>
      </c>
      <c r="C22" s="226"/>
      <c r="D22" s="225"/>
      <c r="E22" s="228"/>
      <c r="F22" s="223"/>
      <c r="G22" s="227"/>
      <c r="H22" s="227"/>
      <c r="I22" s="227"/>
      <c r="J22" s="62"/>
    </row>
    <row r="23" spans="1:10" ht="23.25" customHeight="1" x14ac:dyDescent="0.2">
      <c r="A23" s="4"/>
      <c r="B23" s="57" t="s">
        <v>11</v>
      </c>
      <c r="C23" s="226"/>
      <c r="D23" s="225"/>
      <c r="E23" s="224">
        <v>15</v>
      </c>
      <c r="F23" s="223" t="s">
        <v>0</v>
      </c>
      <c r="G23" s="317">
        <f>ZakladDPHSniVypocet</f>
        <v>0</v>
      </c>
      <c r="H23" s="318"/>
      <c r="I23" s="31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6"/>
      <c r="D24" s="225"/>
      <c r="E24" s="224">
        <f>SazbaDPH1</f>
        <v>15</v>
      </c>
      <c r="F24" s="223" t="s">
        <v>0</v>
      </c>
      <c r="G24" s="323">
        <f>ZakladDPHSni*SazbaDPH1/100</f>
        <v>0</v>
      </c>
      <c r="H24" s="324"/>
      <c r="I24" s="32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6"/>
      <c r="D25" s="225"/>
      <c r="E25" s="224">
        <v>21</v>
      </c>
      <c r="F25" s="223" t="s">
        <v>0</v>
      </c>
      <c r="G25" s="317">
        <f>ZakladDPHZaklVypocet</f>
        <v>0</v>
      </c>
      <c r="H25" s="318"/>
      <c r="I25" s="31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8">
        <f>ZakladDPHZakl*SazbaDPH2/100</f>
        <v>0</v>
      </c>
      <c r="H26" s="249"/>
      <c r="I26" s="24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50">
        <f>0</f>
        <v>0</v>
      </c>
      <c r="H27" s="250"/>
      <c r="I27" s="25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52">
        <f>ZakladDPHSni+DPHSni+ZakladDPHZakl+DPHZakl+Zaokrouhleni</f>
        <v>0</v>
      </c>
      <c r="H29" s="252"/>
      <c r="I29" s="252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3" t="s">
        <v>2</v>
      </c>
      <c r="E35" s="25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22" t="s">
        <v>16</v>
      </c>
      <c r="C38" s="100" t="s">
        <v>5</v>
      </c>
      <c r="D38" s="101"/>
      <c r="E38" s="101"/>
      <c r="F38" s="221" t="str">
        <f>B23</f>
        <v>Základ pro sníženou DPH</v>
      </c>
      <c r="G38" s="221" t="str">
        <f>B25</f>
        <v>Základ pro základní DPH</v>
      </c>
      <c r="H38" s="220" t="s">
        <v>17</v>
      </c>
      <c r="I38" s="220" t="s">
        <v>1</v>
      </c>
      <c r="J38" s="219" t="s">
        <v>0</v>
      </c>
    </row>
    <row r="39" spans="1:10" ht="25.5" hidden="1" customHeight="1" x14ac:dyDescent="0.2">
      <c r="A39" s="97">
        <v>1</v>
      </c>
      <c r="B39" s="218"/>
      <c r="C39" s="326"/>
      <c r="D39" s="327"/>
      <c r="E39" s="327"/>
      <c r="F39" s="217">
        <f>' Pol A2'!AC116</f>
        <v>0</v>
      </c>
      <c r="G39" s="216">
        <f>' Pol A2'!AD116</f>
        <v>0</v>
      </c>
      <c r="H39" s="215">
        <f>(F39*SazbaDPH1/100)+(G39*SazbaDPH2/100)</f>
        <v>0</v>
      </c>
      <c r="I39" s="215">
        <f>F39+G39+H39</f>
        <v>0</v>
      </c>
      <c r="J39" s="214" t="str">
        <f>IF(CenaCelkemVypocet=0,"",I39/CenaCelkemVypocet*100)</f>
        <v/>
      </c>
    </row>
    <row r="40" spans="1:10" ht="25.5" hidden="1" customHeight="1" x14ac:dyDescent="0.2">
      <c r="A40" s="97"/>
      <c r="B40" s="328" t="s">
        <v>53</v>
      </c>
      <c r="C40" s="329"/>
      <c r="D40" s="329"/>
      <c r="E40" s="330"/>
      <c r="F40" s="213">
        <f>SUMIF(A39:A39,"=1",F39:F39)</f>
        <v>0</v>
      </c>
      <c r="G40" s="212">
        <f>SUMIF(A39:A39,"=1",G39:G39)</f>
        <v>0</v>
      </c>
      <c r="H40" s="212">
        <f>SUMIF(A39:A39,"=1",H39:H39)</f>
        <v>0</v>
      </c>
      <c r="I40" s="212">
        <f>SUMIF(A39:A39,"=1",I39:I39)</f>
        <v>0</v>
      </c>
      <c r="J40" s="211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10" t="s">
        <v>56</v>
      </c>
      <c r="G46" s="210"/>
      <c r="H46" s="210"/>
      <c r="I46" s="331" t="s">
        <v>28</v>
      </c>
      <c r="J46" s="331"/>
    </row>
    <row r="47" spans="1:10" ht="25.5" customHeight="1" x14ac:dyDescent="0.2">
      <c r="A47" s="122"/>
      <c r="B47" s="130" t="s">
        <v>252</v>
      </c>
      <c r="C47" s="290" t="s">
        <v>251</v>
      </c>
      <c r="D47" s="291"/>
      <c r="E47" s="291"/>
      <c r="F47" s="209" t="s">
        <v>23</v>
      </c>
      <c r="G47" s="208"/>
      <c r="H47" s="208"/>
      <c r="I47" s="325">
        <f>' Pol A2'!G8</f>
        <v>0</v>
      </c>
      <c r="J47" s="325"/>
    </row>
    <row r="48" spans="1:10" ht="25.5" customHeight="1" x14ac:dyDescent="0.2">
      <c r="A48" s="122"/>
      <c r="B48" s="124" t="s">
        <v>59</v>
      </c>
      <c r="C48" s="282" t="s">
        <v>60</v>
      </c>
      <c r="D48" s="283"/>
      <c r="E48" s="283"/>
      <c r="F48" s="134" t="s">
        <v>23</v>
      </c>
      <c r="G48" s="136"/>
      <c r="H48" s="136"/>
      <c r="I48" s="281">
        <f>' Pol A2'!G13</f>
        <v>0</v>
      </c>
      <c r="J48" s="281"/>
    </row>
    <row r="49" spans="1:10" ht="25.5" customHeight="1" x14ac:dyDescent="0.2">
      <c r="A49" s="122"/>
      <c r="B49" s="124" t="s">
        <v>61</v>
      </c>
      <c r="C49" s="282" t="s">
        <v>62</v>
      </c>
      <c r="D49" s="283"/>
      <c r="E49" s="283"/>
      <c r="F49" s="134" t="s">
        <v>23</v>
      </c>
      <c r="G49" s="136"/>
      <c r="H49" s="136"/>
      <c r="I49" s="281">
        <f>' Pol A2'!G15</f>
        <v>0</v>
      </c>
      <c r="J49" s="281"/>
    </row>
    <row r="50" spans="1:10" ht="25.5" customHeight="1" x14ac:dyDescent="0.2">
      <c r="A50" s="122"/>
      <c r="B50" s="124" t="s">
        <v>63</v>
      </c>
      <c r="C50" s="282" t="s">
        <v>250</v>
      </c>
      <c r="D50" s="283"/>
      <c r="E50" s="283"/>
      <c r="F50" s="134" t="s">
        <v>23</v>
      </c>
      <c r="G50" s="136"/>
      <c r="H50" s="136"/>
      <c r="I50" s="281">
        <f>' Pol A2'!G17</f>
        <v>0</v>
      </c>
      <c r="J50" s="281"/>
    </row>
    <row r="51" spans="1:10" ht="25.5" customHeight="1" x14ac:dyDescent="0.2">
      <c r="A51" s="122"/>
      <c r="B51" s="124" t="s">
        <v>65</v>
      </c>
      <c r="C51" s="282" t="s">
        <v>66</v>
      </c>
      <c r="D51" s="283"/>
      <c r="E51" s="283"/>
      <c r="F51" s="134" t="s">
        <v>24</v>
      </c>
      <c r="G51" s="136"/>
      <c r="H51" s="136"/>
      <c r="I51" s="281">
        <f>' Pol A2'!G23</f>
        <v>0</v>
      </c>
      <c r="J51" s="281"/>
    </row>
    <row r="52" spans="1:10" ht="25.5" customHeight="1" x14ac:dyDescent="0.2">
      <c r="A52" s="122"/>
      <c r="B52" s="124" t="s">
        <v>249</v>
      </c>
      <c r="C52" s="282" t="s">
        <v>248</v>
      </c>
      <c r="D52" s="283"/>
      <c r="E52" s="283"/>
      <c r="F52" s="134" t="s">
        <v>24</v>
      </c>
      <c r="G52" s="136"/>
      <c r="H52" s="136"/>
      <c r="I52" s="281">
        <f>' Pol A2'!G33</f>
        <v>0</v>
      </c>
      <c r="J52" s="281"/>
    </row>
    <row r="53" spans="1:10" ht="25.5" customHeight="1" x14ac:dyDescent="0.2">
      <c r="A53" s="122"/>
      <c r="B53" s="124" t="s">
        <v>67</v>
      </c>
      <c r="C53" s="282" t="s">
        <v>68</v>
      </c>
      <c r="D53" s="283"/>
      <c r="E53" s="283"/>
      <c r="F53" s="134" t="s">
        <v>24</v>
      </c>
      <c r="G53" s="136"/>
      <c r="H53" s="136"/>
      <c r="I53" s="281">
        <f>' Pol A2'!G48</f>
        <v>0</v>
      </c>
      <c r="J53" s="281"/>
    </row>
    <row r="54" spans="1:10" ht="25.5" customHeight="1" x14ac:dyDescent="0.2">
      <c r="A54" s="122"/>
      <c r="B54" s="124" t="s">
        <v>247</v>
      </c>
      <c r="C54" s="282" t="s">
        <v>246</v>
      </c>
      <c r="D54" s="283"/>
      <c r="E54" s="283"/>
      <c r="F54" s="134" t="s">
        <v>24</v>
      </c>
      <c r="G54" s="136"/>
      <c r="H54" s="136"/>
      <c r="I54" s="281">
        <f>' Pol A2'!G72</f>
        <v>0</v>
      </c>
      <c r="J54" s="281"/>
    </row>
    <row r="55" spans="1:10" ht="25.5" customHeight="1" x14ac:dyDescent="0.2">
      <c r="A55" s="122"/>
      <c r="B55" s="124" t="s">
        <v>69</v>
      </c>
      <c r="C55" s="282" t="s">
        <v>70</v>
      </c>
      <c r="D55" s="283"/>
      <c r="E55" s="283"/>
      <c r="F55" s="134" t="s">
        <v>24</v>
      </c>
      <c r="G55" s="136"/>
      <c r="H55" s="136"/>
      <c r="I55" s="281">
        <f>' Pol A2'!G106</f>
        <v>0</v>
      </c>
      <c r="J55" s="281"/>
    </row>
    <row r="56" spans="1:10" ht="25.5" customHeight="1" x14ac:dyDescent="0.2">
      <c r="A56" s="122"/>
      <c r="B56" s="124" t="s">
        <v>71</v>
      </c>
      <c r="C56" s="282" t="s">
        <v>72</v>
      </c>
      <c r="D56" s="283"/>
      <c r="E56" s="283"/>
      <c r="F56" s="134" t="s">
        <v>24</v>
      </c>
      <c r="G56" s="136"/>
      <c r="H56" s="136"/>
      <c r="I56" s="281">
        <f>' Pol A2'!G109</f>
        <v>0</v>
      </c>
      <c r="J56" s="281"/>
    </row>
    <row r="57" spans="1:10" ht="25.5" customHeight="1" x14ac:dyDescent="0.2">
      <c r="A57" s="122"/>
      <c r="B57" s="131" t="s">
        <v>75</v>
      </c>
      <c r="C57" s="285" t="s">
        <v>26</v>
      </c>
      <c r="D57" s="286"/>
      <c r="E57" s="286"/>
      <c r="F57" s="137" t="s">
        <v>75</v>
      </c>
      <c r="G57" s="139"/>
      <c r="H57" s="139"/>
      <c r="I57" s="284">
        <f>' Pol A2'!G112</f>
        <v>0</v>
      </c>
      <c r="J57" s="284"/>
    </row>
    <row r="58" spans="1:10" ht="25.5" customHeight="1" x14ac:dyDescent="0.2">
      <c r="A58" s="123"/>
      <c r="B58" s="127" t="s">
        <v>1</v>
      </c>
      <c r="C58" s="127"/>
      <c r="D58" s="128"/>
      <c r="E58" s="128"/>
      <c r="F58" s="140"/>
      <c r="G58" s="142"/>
      <c r="H58" s="142"/>
      <c r="I58" s="287">
        <f>SUM(I47:I57)</f>
        <v>0</v>
      </c>
      <c r="J58" s="287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  <row r="61" spans="1:10" x14ac:dyDescent="0.2">
      <c r="F61" s="143"/>
      <c r="G61" s="96"/>
      <c r="H61" s="143"/>
      <c r="I61" s="96"/>
      <c r="J61" s="96"/>
    </row>
  </sheetData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6"/>
  <sheetViews>
    <sheetView workbookViewId="0">
      <selection activeCell="G10" sqref="G1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8" t="s">
        <v>6</v>
      </c>
      <c r="B1" s="308"/>
      <c r="C1" s="308"/>
      <c r="D1" s="308"/>
      <c r="E1" s="308"/>
      <c r="F1" s="308"/>
      <c r="G1" s="308"/>
      <c r="AE1" t="s">
        <v>78</v>
      </c>
    </row>
    <row r="2" spans="1:60" ht="24.95" customHeight="1" x14ac:dyDescent="0.2">
      <c r="A2" s="241" t="s">
        <v>77</v>
      </c>
      <c r="B2" s="240"/>
      <c r="C2" s="332" t="s">
        <v>254</v>
      </c>
      <c r="D2" s="333"/>
      <c r="E2" s="333"/>
      <c r="F2" s="333"/>
      <c r="G2" s="334"/>
      <c r="AE2" t="s">
        <v>79</v>
      </c>
    </row>
    <row r="3" spans="1:60" ht="24.95" customHeight="1" x14ac:dyDescent="0.2">
      <c r="A3" s="241" t="s">
        <v>7</v>
      </c>
      <c r="B3" s="240"/>
      <c r="C3" s="332" t="s">
        <v>253</v>
      </c>
      <c r="D3" s="333"/>
      <c r="E3" s="333"/>
      <c r="F3" s="333"/>
      <c r="G3" s="334"/>
      <c r="AE3" t="s">
        <v>80</v>
      </c>
    </row>
    <row r="4" spans="1:60" ht="24.95" hidden="1" customHeight="1" x14ac:dyDescent="0.2">
      <c r="A4" s="241" t="s">
        <v>8</v>
      </c>
      <c r="B4" s="240"/>
      <c r="C4" s="332"/>
      <c r="D4" s="333"/>
      <c r="E4" s="333"/>
      <c r="F4" s="333"/>
      <c r="G4" s="334"/>
      <c r="AE4" t="s">
        <v>81</v>
      </c>
    </row>
    <row r="5" spans="1:60" hidden="1" x14ac:dyDescent="0.2">
      <c r="A5" s="239" t="s">
        <v>82</v>
      </c>
      <c r="B5" s="151"/>
      <c r="C5" s="152"/>
      <c r="D5" s="153"/>
      <c r="E5" s="153"/>
      <c r="F5" s="153"/>
      <c r="G5" s="238"/>
      <c r="AE5" t="s">
        <v>83</v>
      </c>
    </row>
    <row r="7" spans="1:60" ht="38.25" x14ac:dyDescent="0.2">
      <c r="A7" s="236" t="s">
        <v>84</v>
      </c>
      <c r="B7" s="237" t="s">
        <v>85</v>
      </c>
      <c r="C7" s="237" t="s">
        <v>86</v>
      </c>
      <c r="D7" s="236" t="s">
        <v>87</v>
      </c>
      <c r="E7" s="236" t="s">
        <v>88</v>
      </c>
      <c r="F7" s="155" t="s">
        <v>89</v>
      </c>
      <c r="G7" s="236" t="s">
        <v>28</v>
      </c>
      <c r="H7" s="177" t="s">
        <v>29</v>
      </c>
      <c r="I7" s="177" t="s">
        <v>90</v>
      </c>
      <c r="J7" s="177" t="s">
        <v>30</v>
      </c>
      <c r="K7" s="177" t="s">
        <v>91</v>
      </c>
      <c r="L7" s="177" t="s">
        <v>92</v>
      </c>
      <c r="M7" s="177" t="s">
        <v>93</v>
      </c>
      <c r="N7" s="177" t="s">
        <v>94</v>
      </c>
      <c r="O7" s="177" t="s">
        <v>95</v>
      </c>
      <c r="P7" s="177" t="s">
        <v>96</v>
      </c>
      <c r="Q7" s="177" t="s">
        <v>97</v>
      </c>
      <c r="R7" s="177" t="s">
        <v>98</v>
      </c>
      <c r="S7" s="177" t="s">
        <v>99</v>
      </c>
      <c r="T7" s="177" t="s">
        <v>100</v>
      </c>
      <c r="U7" s="177" t="s">
        <v>101</v>
      </c>
    </row>
    <row r="8" spans="1:60" x14ac:dyDescent="0.2">
      <c r="A8" s="178" t="s">
        <v>102</v>
      </c>
      <c r="B8" s="179" t="s">
        <v>252</v>
      </c>
      <c r="C8" s="180" t="s">
        <v>251</v>
      </c>
      <c r="D8" s="181"/>
      <c r="E8" s="182"/>
      <c r="F8" s="183"/>
      <c r="G8" s="183">
        <f>SUMIF(AE9:AE12,"&lt;&gt;NOR",G9:G12)</f>
        <v>0</v>
      </c>
      <c r="H8" s="183"/>
      <c r="I8" s="183">
        <f>SUM(I9:I12)</f>
        <v>0</v>
      </c>
      <c r="J8" s="183"/>
      <c r="K8" s="183">
        <f>SUM(K9:K12)</f>
        <v>0</v>
      </c>
      <c r="L8" s="183"/>
      <c r="M8" s="183">
        <f>SUM(M9:M12)</f>
        <v>0</v>
      </c>
      <c r="N8" s="161"/>
      <c r="O8" s="161">
        <f>SUM(O9:O12)</f>
        <v>1.36181</v>
      </c>
      <c r="P8" s="161"/>
      <c r="Q8" s="161">
        <f>SUM(Q9:Q12)</f>
        <v>0</v>
      </c>
      <c r="R8" s="161"/>
      <c r="S8" s="161"/>
      <c r="T8" s="178"/>
      <c r="U8" s="161">
        <f>SUM(U9:U12)</f>
        <v>16.829999999999998</v>
      </c>
      <c r="AE8" t="s">
        <v>103</v>
      </c>
    </row>
    <row r="9" spans="1:60" ht="22.5" outlineLevel="1" x14ac:dyDescent="0.2">
      <c r="A9" s="157">
        <v>1</v>
      </c>
      <c r="B9" s="163" t="s">
        <v>104</v>
      </c>
      <c r="C9" s="197" t="s">
        <v>389</v>
      </c>
      <c r="D9" s="165" t="s">
        <v>106</v>
      </c>
      <c r="E9" s="171">
        <v>4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4.8399999999999997E-3</v>
      </c>
      <c r="O9" s="166">
        <f>ROUND(E9*N9,5)</f>
        <v>1.9359999999999999E-2</v>
      </c>
      <c r="P9" s="166">
        <v>0</v>
      </c>
      <c r="Q9" s="166">
        <f>ROUND(E9*P9,5)</f>
        <v>0</v>
      </c>
      <c r="R9" s="166"/>
      <c r="S9" s="166"/>
      <c r="T9" s="167">
        <v>0.34181</v>
      </c>
      <c r="U9" s="166">
        <f>ROUND(E9*T9,2)</f>
        <v>1.37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107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 x14ac:dyDescent="0.2">
      <c r="A10" s="157">
        <v>2</v>
      </c>
      <c r="B10" s="163" t="s">
        <v>388</v>
      </c>
      <c r="C10" s="197" t="s">
        <v>387</v>
      </c>
      <c r="D10" s="165" t="s">
        <v>212</v>
      </c>
      <c r="E10" s="171">
        <v>1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0.12645000000000001</v>
      </c>
      <c r="O10" s="166">
        <f>ROUND(E10*N10,5)</f>
        <v>0.12645000000000001</v>
      </c>
      <c r="P10" s="166">
        <v>0</v>
      </c>
      <c r="Q10" s="166">
        <f>ROUND(E10*P10,5)</f>
        <v>0</v>
      </c>
      <c r="R10" s="166"/>
      <c r="S10" s="166"/>
      <c r="T10" s="167">
        <v>0.90629999999999999</v>
      </c>
      <c r="U10" s="166">
        <f>ROUND(E10*T10,2)</f>
        <v>0.91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107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386</v>
      </c>
      <c r="C11" s="197" t="s">
        <v>385</v>
      </c>
      <c r="D11" s="165" t="s">
        <v>124</v>
      </c>
      <c r="E11" s="171">
        <v>19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6.4000000000000001E-2</v>
      </c>
      <c r="O11" s="166">
        <f>ROUND(E11*N11,5)</f>
        <v>1.216</v>
      </c>
      <c r="P11" s="166">
        <v>0</v>
      </c>
      <c r="Q11" s="166">
        <f>ROUND(E11*P11,5)</f>
        <v>0</v>
      </c>
      <c r="R11" s="166"/>
      <c r="S11" s="166"/>
      <c r="T11" s="167">
        <v>0.63</v>
      </c>
      <c r="U11" s="166">
        <f>ROUND(E11*T11,2)</f>
        <v>11.97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107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110</v>
      </c>
      <c r="C12" s="197" t="s">
        <v>111</v>
      </c>
      <c r="D12" s="165" t="s">
        <v>112</v>
      </c>
      <c r="E12" s="171">
        <v>1.3620000000000001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1.8919999999999999</v>
      </c>
      <c r="U12" s="166">
        <f>ROUND(E12*T12,2)</f>
        <v>2.58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107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x14ac:dyDescent="0.2">
      <c r="A13" s="158" t="s">
        <v>102</v>
      </c>
      <c r="B13" s="164" t="s">
        <v>59</v>
      </c>
      <c r="C13" s="198" t="s">
        <v>60</v>
      </c>
      <c r="D13" s="168"/>
      <c r="E13" s="172"/>
      <c r="F13" s="175"/>
      <c r="G13" s="175">
        <f>SUMIF(AE14:AE14,"&lt;&gt;NOR",G14:G14)</f>
        <v>0</v>
      </c>
      <c r="H13" s="175"/>
      <c r="I13" s="175">
        <f>SUM(I14:I14)</f>
        <v>0</v>
      </c>
      <c r="J13" s="175"/>
      <c r="K13" s="175">
        <f>SUM(K14:K14)</f>
        <v>0</v>
      </c>
      <c r="L13" s="175"/>
      <c r="M13" s="175">
        <f>SUM(M14:M14)</f>
        <v>0</v>
      </c>
      <c r="N13" s="169"/>
      <c r="O13" s="169">
        <f>SUM(O14:O14)</f>
        <v>0</v>
      </c>
      <c r="P13" s="169"/>
      <c r="Q13" s="169">
        <f>SUM(Q14:Q14)</f>
        <v>0</v>
      </c>
      <c r="R13" s="169"/>
      <c r="S13" s="169"/>
      <c r="T13" s="170"/>
      <c r="U13" s="169">
        <f>SUM(U14:U14)</f>
        <v>8</v>
      </c>
      <c r="AE13" t="s">
        <v>103</v>
      </c>
    </row>
    <row r="14" spans="1:60" ht="22.5" outlineLevel="1" x14ac:dyDescent="0.2">
      <c r="A14" s="157">
        <v>5</v>
      </c>
      <c r="B14" s="163" t="s">
        <v>113</v>
      </c>
      <c r="C14" s="197" t="s">
        <v>384</v>
      </c>
      <c r="D14" s="165" t="s">
        <v>115</v>
      </c>
      <c r="E14" s="171">
        <v>8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</v>
      </c>
      <c r="U14" s="166">
        <f>ROUND(E14*T14,2)</f>
        <v>8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107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x14ac:dyDescent="0.2">
      <c r="A15" s="158" t="s">
        <v>102</v>
      </c>
      <c r="B15" s="164" t="s">
        <v>61</v>
      </c>
      <c r="C15" s="198" t="s">
        <v>62</v>
      </c>
      <c r="D15" s="168"/>
      <c r="E15" s="172"/>
      <c r="F15" s="175"/>
      <c r="G15" s="175">
        <f>SUMIF(AE16:AE16,"&lt;&gt;NOR",G16:G16)</f>
        <v>0</v>
      </c>
      <c r="H15" s="175"/>
      <c r="I15" s="175">
        <f>SUM(I16:I16)</f>
        <v>0</v>
      </c>
      <c r="J15" s="175"/>
      <c r="K15" s="175">
        <f>SUM(K16:K16)</f>
        <v>0</v>
      </c>
      <c r="L15" s="175"/>
      <c r="M15" s="175">
        <f>SUM(M16:M16)</f>
        <v>0</v>
      </c>
      <c r="N15" s="169"/>
      <c r="O15" s="169">
        <f>SUM(O16:O16)</f>
        <v>0</v>
      </c>
      <c r="P15" s="169"/>
      <c r="Q15" s="169">
        <f>SUM(Q16:Q16)</f>
        <v>0</v>
      </c>
      <c r="R15" s="169"/>
      <c r="S15" s="169"/>
      <c r="T15" s="170"/>
      <c r="U15" s="169">
        <f>SUM(U16:U16)</f>
        <v>0.45</v>
      </c>
      <c r="AE15" t="s">
        <v>103</v>
      </c>
    </row>
    <row r="16" spans="1:60" ht="22.5" outlineLevel="1" x14ac:dyDescent="0.2">
      <c r="A16" s="157">
        <v>6</v>
      </c>
      <c r="B16" s="163" t="s">
        <v>118</v>
      </c>
      <c r="C16" s="197" t="s">
        <v>383</v>
      </c>
      <c r="D16" s="165" t="s">
        <v>120</v>
      </c>
      <c r="E16" s="171">
        <v>30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1.4999999999999999E-2</v>
      </c>
      <c r="U16" s="166">
        <f>ROUND(E16*T16,2)</f>
        <v>0.45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107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x14ac:dyDescent="0.2">
      <c r="A17" s="158" t="s">
        <v>102</v>
      </c>
      <c r="B17" s="164" t="s">
        <v>63</v>
      </c>
      <c r="C17" s="198" t="s">
        <v>250</v>
      </c>
      <c r="D17" s="168"/>
      <c r="E17" s="172"/>
      <c r="F17" s="175"/>
      <c r="G17" s="175">
        <f>SUMIF(AE18:AE22,"&lt;&gt;NOR",G18:G22)</f>
        <v>0</v>
      </c>
      <c r="H17" s="175"/>
      <c r="I17" s="175">
        <f>SUM(I18:I22)</f>
        <v>0</v>
      </c>
      <c r="J17" s="175"/>
      <c r="K17" s="175">
        <f>SUM(K18:K22)</f>
        <v>0</v>
      </c>
      <c r="L17" s="175"/>
      <c r="M17" s="175">
        <f>SUM(M18:M22)</f>
        <v>0</v>
      </c>
      <c r="N17" s="169"/>
      <c r="O17" s="169">
        <f>SUM(O18:O22)</f>
        <v>1.3280000000000002E-2</v>
      </c>
      <c r="P17" s="169"/>
      <c r="Q17" s="169">
        <f>SUM(Q18:Q22)</f>
        <v>0.64800000000000002</v>
      </c>
      <c r="R17" s="169"/>
      <c r="S17" s="169"/>
      <c r="T17" s="170"/>
      <c r="U17" s="169">
        <f>SUM(U18:U22)</f>
        <v>22.84</v>
      </c>
      <c r="AE17" t="s">
        <v>103</v>
      </c>
    </row>
    <row r="18" spans="1:60" outlineLevel="1" x14ac:dyDescent="0.2">
      <c r="A18" s="157">
        <v>7</v>
      </c>
      <c r="B18" s="163" t="s">
        <v>382</v>
      </c>
      <c r="C18" s="197" t="s">
        <v>381</v>
      </c>
      <c r="D18" s="165" t="s">
        <v>124</v>
      </c>
      <c r="E18" s="171">
        <v>19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4.8999999999999998E-4</v>
      </c>
      <c r="O18" s="166">
        <f>ROUND(E18*N18,5)</f>
        <v>9.3100000000000006E-3</v>
      </c>
      <c r="P18" s="166">
        <v>2.7E-2</v>
      </c>
      <c r="Q18" s="166">
        <f>ROUND(E18*P18,5)</f>
        <v>0.51300000000000001</v>
      </c>
      <c r="R18" s="166"/>
      <c r="S18" s="166"/>
      <c r="T18" s="167">
        <v>0.42199999999999999</v>
      </c>
      <c r="U18" s="166">
        <f>ROUND(E18*T18,2)</f>
        <v>8.02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107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ht="22.5" outlineLevel="1" x14ac:dyDescent="0.2">
      <c r="A19" s="157">
        <v>8</v>
      </c>
      <c r="B19" s="163" t="s">
        <v>380</v>
      </c>
      <c r="C19" s="197" t="s">
        <v>379</v>
      </c>
      <c r="D19" s="165" t="s">
        <v>106</v>
      </c>
      <c r="E19" s="171">
        <v>2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0</v>
      </c>
      <c r="O19" s="166">
        <f>ROUND(E19*N19,5)</f>
        <v>0</v>
      </c>
      <c r="P19" s="166">
        <v>4.0000000000000001E-3</v>
      </c>
      <c r="Q19" s="166">
        <f>ROUND(E19*P19,5)</f>
        <v>8.0000000000000002E-3</v>
      </c>
      <c r="R19" s="166"/>
      <c r="S19" s="166"/>
      <c r="T19" s="167">
        <v>0.16</v>
      </c>
      <c r="U19" s="166">
        <f>ROUND(E19*T19,2)</f>
        <v>0.32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107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9</v>
      </c>
      <c r="B20" s="163" t="s">
        <v>378</v>
      </c>
      <c r="C20" s="197" t="s">
        <v>377</v>
      </c>
      <c r="D20" s="165" t="s">
        <v>106</v>
      </c>
      <c r="E20" s="171">
        <v>2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1.2899999999999999E-3</v>
      </c>
      <c r="O20" s="166">
        <f>ROUND(E20*N20,5)</f>
        <v>2.5799999999999998E-3</v>
      </c>
      <c r="P20" s="166">
        <v>1E-3</v>
      </c>
      <c r="Q20" s="166">
        <f>ROUND(E20*P20,5)</f>
        <v>2E-3</v>
      </c>
      <c r="R20" s="166"/>
      <c r="S20" s="166"/>
      <c r="T20" s="167">
        <v>0.251</v>
      </c>
      <c r="U20" s="166">
        <f>ROUND(E20*T20,2)</f>
        <v>0.5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107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10</v>
      </c>
      <c r="B21" s="163" t="s">
        <v>376</v>
      </c>
      <c r="C21" s="197" t="s">
        <v>375</v>
      </c>
      <c r="D21" s="165" t="s">
        <v>212</v>
      </c>
      <c r="E21" s="171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1.39E-3</v>
      </c>
      <c r="O21" s="166">
        <f>ROUND(E21*N21,5)</f>
        <v>1.39E-3</v>
      </c>
      <c r="P21" s="166">
        <v>0.125</v>
      </c>
      <c r="Q21" s="166">
        <f>ROUND(E21*P21,5)</f>
        <v>0.125</v>
      </c>
      <c r="R21" s="166"/>
      <c r="S21" s="166"/>
      <c r="T21" s="167">
        <v>12.256</v>
      </c>
      <c r="U21" s="166">
        <f>ROUND(E21*T21,2)</f>
        <v>12.26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107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22.5" outlineLevel="1" x14ac:dyDescent="0.2">
      <c r="A22" s="157">
        <v>11</v>
      </c>
      <c r="B22" s="163" t="s">
        <v>127</v>
      </c>
      <c r="C22" s="197" t="s">
        <v>128</v>
      </c>
      <c r="D22" s="165" t="s">
        <v>112</v>
      </c>
      <c r="E22" s="171">
        <v>0.64800000000000002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66">
        <v>0</v>
      </c>
      <c r="O22" s="166">
        <f>ROUND(E22*N22,5)</f>
        <v>0</v>
      </c>
      <c r="P22" s="166">
        <v>0</v>
      </c>
      <c r="Q22" s="166">
        <f>ROUND(E22*P22,5)</f>
        <v>0</v>
      </c>
      <c r="R22" s="166"/>
      <c r="S22" s="166"/>
      <c r="T22" s="167">
        <v>2.68</v>
      </c>
      <c r="U22" s="166">
        <f>ROUND(E22*T22,2)</f>
        <v>1.74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129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x14ac:dyDescent="0.2">
      <c r="A23" s="158" t="s">
        <v>102</v>
      </c>
      <c r="B23" s="164" t="s">
        <v>65</v>
      </c>
      <c r="C23" s="198" t="s">
        <v>66</v>
      </c>
      <c r="D23" s="168"/>
      <c r="E23" s="172"/>
      <c r="F23" s="175"/>
      <c r="G23" s="175">
        <f>SUMIF(AE24:AE32,"&lt;&gt;NOR",G24:G32)</f>
        <v>0</v>
      </c>
      <c r="H23" s="175"/>
      <c r="I23" s="175">
        <f>SUM(I24:I32)</f>
        <v>0</v>
      </c>
      <c r="J23" s="175"/>
      <c r="K23" s="175">
        <f>SUM(K24:K32)</f>
        <v>0</v>
      </c>
      <c r="L23" s="175"/>
      <c r="M23" s="175">
        <f>SUM(M24:M32)</f>
        <v>0</v>
      </c>
      <c r="N23" s="169"/>
      <c r="O23" s="169">
        <f>SUM(O24:O32)</f>
        <v>1.4159999999999999E-2</v>
      </c>
      <c r="P23" s="169"/>
      <c r="Q23" s="169">
        <f>SUM(Q24:Q32)</f>
        <v>0</v>
      </c>
      <c r="R23" s="169"/>
      <c r="S23" s="169"/>
      <c r="T23" s="170"/>
      <c r="U23" s="169">
        <f>SUM(U24:U32)</f>
        <v>5.9399999999999995</v>
      </c>
      <c r="AE23" t="s">
        <v>103</v>
      </c>
    </row>
    <row r="24" spans="1:60" outlineLevel="1" x14ac:dyDescent="0.2">
      <c r="A24" s="157">
        <v>12</v>
      </c>
      <c r="B24" s="163" t="s">
        <v>374</v>
      </c>
      <c r="C24" s="197" t="s">
        <v>373</v>
      </c>
      <c r="D24" s="165" t="s">
        <v>120</v>
      </c>
      <c r="E24" s="171">
        <v>5.3</v>
      </c>
      <c r="F24" s="173"/>
      <c r="G24" s="174">
        <f t="shared" ref="G24:G32" si="0">ROUND(E24*F24,2)</f>
        <v>0</v>
      </c>
      <c r="H24" s="173"/>
      <c r="I24" s="174">
        <f t="shared" ref="I24:I32" si="1">ROUND(E24*H24,2)</f>
        <v>0</v>
      </c>
      <c r="J24" s="173"/>
      <c r="K24" s="174">
        <f t="shared" ref="K24:K32" si="2">ROUND(E24*J24,2)</f>
        <v>0</v>
      </c>
      <c r="L24" s="174">
        <v>21</v>
      </c>
      <c r="M24" s="174">
        <f t="shared" ref="M24:M32" si="3">G24*(1+L24/100)</f>
        <v>0</v>
      </c>
      <c r="N24" s="166">
        <v>5.1000000000000004E-4</v>
      </c>
      <c r="O24" s="166">
        <f t="shared" ref="O24:O32" si="4">ROUND(E24*N24,5)</f>
        <v>2.7000000000000001E-3</v>
      </c>
      <c r="P24" s="166">
        <v>0</v>
      </c>
      <c r="Q24" s="166">
        <f t="shared" ref="Q24:Q32" si="5">ROUND(E24*P24,5)</f>
        <v>0</v>
      </c>
      <c r="R24" s="166"/>
      <c r="S24" s="166"/>
      <c r="T24" s="167">
        <v>0.26700000000000002</v>
      </c>
      <c r="U24" s="166">
        <f t="shared" ref="U24:U32" si="6">ROUND(E24*T24,2)</f>
        <v>1.42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107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13</v>
      </c>
      <c r="B25" s="163" t="s">
        <v>138</v>
      </c>
      <c r="C25" s="197" t="s">
        <v>372</v>
      </c>
      <c r="D25" s="165" t="s">
        <v>120</v>
      </c>
      <c r="E25" s="171">
        <v>5.3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2.0000000000000001E-4</v>
      </c>
      <c r="O25" s="166">
        <f t="shared" si="4"/>
        <v>1.06E-3</v>
      </c>
      <c r="P25" s="166">
        <v>0</v>
      </c>
      <c r="Q25" s="166">
        <f t="shared" si="5"/>
        <v>0</v>
      </c>
      <c r="R25" s="166"/>
      <c r="S25" s="166"/>
      <c r="T25" s="167">
        <v>0</v>
      </c>
      <c r="U25" s="166">
        <f t="shared" si="6"/>
        <v>0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129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14</v>
      </c>
      <c r="B26" s="163" t="s">
        <v>136</v>
      </c>
      <c r="C26" s="197" t="s">
        <v>371</v>
      </c>
      <c r="D26" s="165" t="s">
        <v>120</v>
      </c>
      <c r="E26" s="171">
        <v>4.2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2.0500000000000002E-3</v>
      </c>
      <c r="O26" s="166">
        <f t="shared" si="4"/>
        <v>8.6099999999999996E-3</v>
      </c>
      <c r="P26" s="166">
        <v>0</v>
      </c>
      <c r="Q26" s="166">
        <f t="shared" si="5"/>
        <v>0</v>
      </c>
      <c r="R26" s="166"/>
      <c r="S26" s="166"/>
      <c r="T26" s="167">
        <v>0.61</v>
      </c>
      <c r="U26" s="166">
        <f t="shared" si="6"/>
        <v>2.56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107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15</v>
      </c>
      <c r="B27" s="163" t="s">
        <v>138</v>
      </c>
      <c r="C27" s="197" t="s">
        <v>370</v>
      </c>
      <c r="D27" s="165" t="s">
        <v>120</v>
      </c>
      <c r="E27" s="171">
        <v>2.5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2.0000000000000001E-4</v>
      </c>
      <c r="O27" s="166">
        <f t="shared" si="4"/>
        <v>5.0000000000000001E-4</v>
      </c>
      <c r="P27" s="166">
        <v>0</v>
      </c>
      <c r="Q27" s="166">
        <f t="shared" si="5"/>
        <v>0</v>
      </c>
      <c r="R27" s="166"/>
      <c r="S27" s="166"/>
      <c r="T27" s="167">
        <v>0</v>
      </c>
      <c r="U27" s="166">
        <f t="shared" si="6"/>
        <v>0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129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16</v>
      </c>
      <c r="B28" s="163" t="s">
        <v>138</v>
      </c>
      <c r="C28" s="197" t="s">
        <v>369</v>
      </c>
      <c r="D28" s="165" t="s">
        <v>120</v>
      </c>
      <c r="E28" s="171">
        <v>1.7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2.9999999999999997E-4</v>
      </c>
      <c r="O28" s="166">
        <f t="shared" si="4"/>
        <v>5.1000000000000004E-4</v>
      </c>
      <c r="P28" s="166">
        <v>0</v>
      </c>
      <c r="Q28" s="166">
        <f t="shared" si="5"/>
        <v>0</v>
      </c>
      <c r="R28" s="166"/>
      <c r="S28" s="166"/>
      <c r="T28" s="167">
        <v>0</v>
      </c>
      <c r="U28" s="166">
        <f t="shared" si="6"/>
        <v>0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129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ht="22.5" outlineLevel="1" x14ac:dyDescent="0.2">
      <c r="A29" s="157">
        <v>17</v>
      </c>
      <c r="B29" s="163" t="s">
        <v>368</v>
      </c>
      <c r="C29" s="197" t="s">
        <v>367</v>
      </c>
      <c r="D29" s="165" t="s">
        <v>106</v>
      </c>
      <c r="E29" s="171">
        <v>1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6.8000000000000005E-4</v>
      </c>
      <c r="O29" s="166">
        <f t="shared" si="4"/>
        <v>6.8000000000000005E-4</v>
      </c>
      <c r="P29" s="166">
        <v>0</v>
      </c>
      <c r="Q29" s="166">
        <f t="shared" si="5"/>
        <v>0</v>
      </c>
      <c r="R29" s="166"/>
      <c r="S29" s="166"/>
      <c r="T29" s="167">
        <v>0.89</v>
      </c>
      <c r="U29" s="166">
        <f t="shared" si="6"/>
        <v>0.89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107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 x14ac:dyDescent="0.2">
      <c r="A30" s="157">
        <v>18</v>
      </c>
      <c r="B30" s="163" t="s">
        <v>366</v>
      </c>
      <c r="C30" s="197" t="s">
        <v>365</v>
      </c>
      <c r="D30" s="165" t="s">
        <v>106</v>
      </c>
      <c r="E30" s="171">
        <v>1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5.0000000000000002E-5</v>
      </c>
      <c r="O30" s="166">
        <f t="shared" si="4"/>
        <v>5.0000000000000002E-5</v>
      </c>
      <c r="P30" s="166">
        <v>0</v>
      </c>
      <c r="Q30" s="166">
        <f t="shared" si="5"/>
        <v>0</v>
      </c>
      <c r="R30" s="166"/>
      <c r="S30" s="166"/>
      <c r="T30" s="167">
        <v>0.5</v>
      </c>
      <c r="U30" s="166">
        <f t="shared" si="6"/>
        <v>0.5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107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ht="22.5" outlineLevel="1" x14ac:dyDescent="0.2">
      <c r="A31" s="157">
        <v>19</v>
      </c>
      <c r="B31" s="163" t="s">
        <v>364</v>
      </c>
      <c r="C31" s="197" t="s">
        <v>363</v>
      </c>
      <c r="D31" s="165" t="s">
        <v>106</v>
      </c>
      <c r="E31" s="171">
        <v>1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5.0000000000000002E-5</v>
      </c>
      <c r="O31" s="166">
        <f t="shared" si="4"/>
        <v>5.0000000000000002E-5</v>
      </c>
      <c r="P31" s="166">
        <v>0</v>
      </c>
      <c r="Q31" s="166">
        <f t="shared" si="5"/>
        <v>0</v>
      </c>
      <c r="R31" s="166"/>
      <c r="S31" s="166"/>
      <c r="T31" s="167">
        <v>0.55000000000000004</v>
      </c>
      <c r="U31" s="166">
        <f t="shared" si="6"/>
        <v>0.55000000000000004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107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20</v>
      </c>
      <c r="B32" s="163" t="s">
        <v>147</v>
      </c>
      <c r="C32" s="197" t="s">
        <v>148</v>
      </c>
      <c r="D32" s="165" t="s">
        <v>112</v>
      </c>
      <c r="E32" s="171">
        <v>1.4E-2</v>
      </c>
      <c r="F32" s="173"/>
      <c r="G32" s="174">
        <f t="shared" si="0"/>
        <v>0</v>
      </c>
      <c r="H32" s="173"/>
      <c r="I32" s="174">
        <f t="shared" si="1"/>
        <v>0</v>
      </c>
      <c r="J32" s="173"/>
      <c r="K32" s="174">
        <f t="shared" si="2"/>
        <v>0</v>
      </c>
      <c r="L32" s="174">
        <v>21</v>
      </c>
      <c r="M32" s="174">
        <f t="shared" si="3"/>
        <v>0</v>
      </c>
      <c r="N32" s="166">
        <v>0</v>
      </c>
      <c r="O32" s="166">
        <f t="shared" si="4"/>
        <v>0</v>
      </c>
      <c r="P32" s="166">
        <v>0</v>
      </c>
      <c r="Q32" s="166">
        <f t="shared" si="5"/>
        <v>0</v>
      </c>
      <c r="R32" s="166"/>
      <c r="S32" s="166"/>
      <c r="T32" s="167">
        <v>1.74</v>
      </c>
      <c r="U32" s="166">
        <f t="shared" si="6"/>
        <v>0.02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107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x14ac:dyDescent="0.2">
      <c r="A33" s="158" t="s">
        <v>102</v>
      </c>
      <c r="B33" s="164" t="s">
        <v>249</v>
      </c>
      <c r="C33" s="198" t="s">
        <v>248</v>
      </c>
      <c r="D33" s="168"/>
      <c r="E33" s="172"/>
      <c r="F33" s="175"/>
      <c r="G33" s="175">
        <f>SUMIF(AE34:AE47,"&lt;&gt;NOR",G34:G47)</f>
        <v>0</v>
      </c>
      <c r="H33" s="175"/>
      <c r="I33" s="175">
        <f>SUM(I34:I47)</f>
        <v>0</v>
      </c>
      <c r="J33" s="175"/>
      <c r="K33" s="175">
        <f>SUM(K34:K47)</f>
        <v>0</v>
      </c>
      <c r="L33" s="175"/>
      <c r="M33" s="175">
        <f>SUM(M34:M47)</f>
        <v>0</v>
      </c>
      <c r="N33" s="169"/>
      <c r="O33" s="169">
        <f>SUM(O34:O47)</f>
        <v>3.49E-2</v>
      </c>
      <c r="P33" s="169"/>
      <c r="Q33" s="169">
        <f>SUM(Q34:Q47)</f>
        <v>2.9700000000000001E-2</v>
      </c>
      <c r="R33" s="169"/>
      <c r="S33" s="169"/>
      <c r="T33" s="170"/>
      <c r="U33" s="169">
        <f>SUM(U34:U47)</f>
        <v>15.890000000000002</v>
      </c>
      <c r="AE33" t="s">
        <v>103</v>
      </c>
    </row>
    <row r="34" spans="1:60" outlineLevel="1" x14ac:dyDescent="0.2">
      <c r="A34" s="157">
        <v>21</v>
      </c>
      <c r="B34" s="163" t="s">
        <v>362</v>
      </c>
      <c r="C34" s="197" t="s">
        <v>361</v>
      </c>
      <c r="D34" s="165" t="s">
        <v>124</v>
      </c>
      <c r="E34" s="171">
        <v>15</v>
      </c>
      <c r="F34" s="173"/>
      <c r="G34" s="174">
        <f t="shared" ref="G34:G47" si="7">ROUND(E34*F34,2)</f>
        <v>0</v>
      </c>
      <c r="H34" s="173"/>
      <c r="I34" s="174">
        <f t="shared" ref="I34:I47" si="8">ROUND(E34*H34,2)</f>
        <v>0</v>
      </c>
      <c r="J34" s="173"/>
      <c r="K34" s="174">
        <f t="shared" ref="K34:K47" si="9">ROUND(E34*J34,2)</f>
        <v>0</v>
      </c>
      <c r="L34" s="174">
        <v>21</v>
      </c>
      <c r="M34" s="174">
        <f t="shared" ref="M34:M47" si="10">G34*(1+L34/100)</f>
        <v>0</v>
      </c>
      <c r="N34" s="166">
        <v>0</v>
      </c>
      <c r="O34" s="166">
        <f t="shared" ref="O34:O47" si="11">ROUND(E34*N34,5)</f>
        <v>0</v>
      </c>
      <c r="P34" s="166">
        <v>1.98E-3</v>
      </c>
      <c r="Q34" s="166">
        <f t="shared" ref="Q34:Q47" si="12">ROUND(E34*P34,5)</f>
        <v>2.9700000000000001E-2</v>
      </c>
      <c r="R34" s="166"/>
      <c r="S34" s="166"/>
      <c r="T34" s="167">
        <v>8.3000000000000004E-2</v>
      </c>
      <c r="U34" s="166">
        <f t="shared" ref="U34:U47" si="13">ROUND(E34*T34,2)</f>
        <v>1.25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107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22</v>
      </c>
      <c r="B35" s="163" t="s">
        <v>360</v>
      </c>
      <c r="C35" s="197" t="s">
        <v>359</v>
      </c>
      <c r="D35" s="165" t="s">
        <v>112</v>
      </c>
      <c r="E35" s="171">
        <v>0.03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21</v>
      </c>
      <c r="M35" s="174">
        <f t="shared" si="10"/>
        <v>0</v>
      </c>
      <c r="N35" s="166">
        <v>0</v>
      </c>
      <c r="O35" s="166">
        <f t="shared" si="11"/>
        <v>0</v>
      </c>
      <c r="P35" s="166">
        <v>0</v>
      </c>
      <c r="Q35" s="166">
        <f t="shared" si="12"/>
        <v>0</v>
      </c>
      <c r="R35" s="166"/>
      <c r="S35" s="166"/>
      <c r="T35" s="167">
        <v>4.1550000000000002</v>
      </c>
      <c r="U35" s="166">
        <f t="shared" si="13"/>
        <v>0.12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107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23</v>
      </c>
      <c r="B36" s="163" t="s">
        <v>127</v>
      </c>
      <c r="C36" s="197" t="s">
        <v>358</v>
      </c>
      <c r="D36" s="165" t="s">
        <v>112</v>
      </c>
      <c r="E36" s="171">
        <v>0.03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21</v>
      </c>
      <c r="M36" s="174">
        <f t="shared" si="10"/>
        <v>0</v>
      </c>
      <c r="N36" s="166">
        <v>0</v>
      </c>
      <c r="O36" s="166">
        <f t="shared" si="11"/>
        <v>0</v>
      </c>
      <c r="P36" s="166">
        <v>0</v>
      </c>
      <c r="Q36" s="166">
        <f t="shared" si="12"/>
        <v>0</v>
      </c>
      <c r="R36" s="166"/>
      <c r="S36" s="166"/>
      <c r="T36" s="167">
        <v>2.68</v>
      </c>
      <c r="U36" s="166">
        <f t="shared" si="13"/>
        <v>0.08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129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24</v>
      </c>
      <c r="B37" s="163" t="s">
        <v>357</v>
      </c>
      <c r="C37" s="197" t="s">
        <v>356</v>
      </c>
      <c r="D37" s="165" t="s">
        <v>106</v>
      </c>
      <c r="E37" s="171">
        <v>2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7.7999999999999996E-3</v>
      </c>
      <c r="O37" s="166">
        <f t="shared" si="11"/>
        <v>1.5599999999999999E-2</v>
      </c>
      <c r="P37" s="166">
        <v>0</v>
      </c>
      <c r="Q37" s="166">
        <f t="shared" si="12"/>
        <v>0</v>
      </c>
      <c r="R37" s="166"/>
      <c r="S37" s="166"/>
      <c r="T37" s="167">
        <v>0.755</v>
      </c>
      <c r="U37" s="166">
        <f t="shared" si="13"/>
        <v>1.51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107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25</v>
      </c>
      <c r="B38" s="163" t="s">
        <v>355</v>
      </c>
      <c r="C38" s="197" t="s">
        <v>354</v>
      </c>
      <c r="D38" s="165" t="s">
        <v>106</v>
      </c>
      <c r="E38" s="171">
        <v>4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0</v>
      </c>
      <c r="O38" s="166">
        <f t="shared" si="11"/>
        <v>0</v>
      </c>
      <c r="P38" s="166">
        <v>0</v>
      </c>
      <c r="Q38" s="166">
        <f t="shared" si="12"/>
        <v>0</v>
      </c>
      <c r="R38" s="166"/>
      <c r="S38" s="166"/>
      <c r="T38" s="167">
        <v>0.17399999999999999</v>
      </c>
      <c r="U38" s="166">
        <f t="shared" si="13"/>
        <v>0.7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107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26</v>
      </c>
      <c r="B39" s="163" t="s">
        <v>353</v>
      </c>
      <c r="C39" s="197" t="s">
        <v>352</v>
      </c>
      <c r="D39" s="165" t="s">
        <v>106</v>
      </c>
      <c r="E39" s="171">
        <v>1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0.25900000000000001</v>
      </c>
      <c r="U39" s="166">
        <f t="shared" si="13"/>
        <v>0.26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107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 x14ac:dyDescent="0.2">
      <c r="A40" s="157">
        <v>27</v>
      </c>
      <c r="B40" s="163" t="s">
        <v>351</v>
      </c>
      <c r="C40" s="197" t="s">
        <v>350</v>
      </c>
      <c r="D40" s="165" t="s">
        <v>106</v>
      </c>
      <c r="E40" s="171">
        <v>2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21</v>
      </c>
      <c r="M40" s="174">
        <f t="shared" si="10"/>
        <v>0</v>
      </c>
      <c r="N40" s="166">
        <v>5.5000000000000003E-4</v>
      </c>
      <c r="O40" s="166">
        <f t="shared" si="11"/>
        <v>1.1000000000000001E-3</v>
      </c>
      <c r="P40" s="166">
        <v>0</v>
      </c>
      <c r="Q40" s="166">
        <f t="shared" si="12"/>
        <v>0</v>
      </c>
      <c r="R40" s="166"/>
      <c r="S40" s="166"/>
      <c r="T40" s="167">
        <v>0.36670000000000003</v>
      </c>
      <c r="U40" s="166">
        <f t="shared" si="13"/>
        <v>0.73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107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22.5" outlineLevel="1" x14ac:dyDescent="0.2">
      <c r="A41" s="157">
        <v>28</v>
      </c>
      <c r="B41" s="163" t="s">
        <v>349</v>
      </c>
      <c r="C41" s="197" t="s">
        <v>348</v>
      </c>
      <c r="D41" s="165" t="s">
        <v>106</v>
      </c>
      <c r="E41" s="171">
        <v>2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21</v>
      </c>
      <c r="M41" s="174">
        <f t="shared" si="10"/>
        <v>0</v>
      </c>
      <c r="N41" s="166">
        <v>8.0000000000000004E-4</v>
      </c>
      <c r="O41" s="166">
        <f t="shared" si="11"/>
        <v>1.6000000000000001E-3</v>
      </c>
      <c r="P41" s="166">
        <v>0</v>
      </c>
      <c r="Q41" s="166">
        <f t="shared" si="12"/>
        <v>0</v>
      </c>
      <c r="R41" s="166"/>
      <c r="S41" s="166"/>
      <c r="T41" s="167">
        <v>0.37</v>
      </c>
      <c r="U41" s="166">
        <f t="shared" si="13"/>
        <v>0.74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107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29</v>
      </c>
      <c r="B42" s="163" t="s">
        <v>347</v>
      </c>
      <c r="C42" s="197" t="s">
        <v>346</v>
      </c>
      <c r="D42" s="165" t="s">
        <v>124</v>
      </c>
      <c r="E42" s="171">
        <v>1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21</v>
      </c>
      <c r="M42" s="174">
        <f t="shared" si="10"/>
        <v>0</v>
      </c>
      <c r="N42" s="166">
        <v>3.4000000000000002E-4</v>
      </c>
      <c r="O42" s="166">
        <f t="shared" si="11"/>
        <v>3.4000000000000002E-4</v>
      </c>
      <c r="P42" s="166">
        <v>0</v>
      </c>
      <c r="Q42" s="166">
        <f t="shared" si="12"/>
        <v>0</v>
      </c>
      <c r="R42" s="166"/>
      <c r="S42" s="166"/>
      <c r="T42" s="167">
        <v>0.32</v>
      </c>
      <c r="U42" s="166">
        <f t="shared" si="13"/>
        <v>0.32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107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30</v>
      </c>
      <c r="B43" s="163" t="s">
        <v>345</v>
      </c>
      <c r="C43" s="197" t="s">
        <v>344</v>
      </c>
      <c r="D43" s="165" t="s">
        <v>124</v>
      </c>
      <c r="E43" s="171">
        <v>9.5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21</v>
      </c>
      <c r="M43" s="174">
        <f t="shared" si="10"/>
        <v>0</v>
      </c>
      <c r="N43" s="166">
        <v>4.8999999999999998E-4</v>
      </c>
      <c r="O43" s="166">
        <f t="shared" si="11"/>
        <v>4.6600000000000001E-3</v>
      </c>
      <c r="P43" s="166">
        <v>0</v>
      </c>
      <c r="Q43" s="166">
        <f t="shared" si="12"/>
        <v>0</v>
      </c>
      <c r="R43" s="166"/>
      <c r="S43" s="166"/>
      <c r="T43" s="167">
        <v>0.22500000000000001</v>
      </c>
      <c r="U43" s="166">
        <f t="shared" si="13"/>
        <v>2.14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107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31</v>
      </c>
      <c r="B44" s="163" t="s">
        <v>343</v>
      </c>
      <c r="C44" s="197" t="s">
        <v>342</v>
      </c>
      <c r="D44" s="165" t="s">
        <v>124</v>
      </c>
      <c r="E44" s="171">
        <v>3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21</v>
      </c>
      <c r="M44" s="174">
        <f t="shared" si="10"/>
        <v>0</v>
      </c>
      <c r="N44" s="166">
        <v>8.0999999999999996E-4</v>
      </c>
      <c r="O44" s="166">
        <f t="shared" si="11"/>
        <v>2.4299999999999999E-3</v>
      </c>
      <c r="P44" s="166">
        <v>0</v>
      </c>
      <c r="Q44" s="166">
        <f t="shared" si="12"/>
        <v>0</v>
      </c>
      <c r="R44" s="166"/>
      <c r="S44" s="166"/>
      <c r="T44" s="167">
        <v>0.47499999999999998</v>
      </c>
      <c r="U44" s="166">
        <f t="shared" si="13"/>
        <v>1.43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107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>
        <v>32</v>
      </c>
      <c r="B45" s="163" t="s">
        <v>341</v>
      </c>
      <c r="C45" s="197" t="s">
        <v>340</v>
      </c>
      <c r="D45" s="165" t="s">
        <v>124</v>
      </c>
      <c r="E45" s="171">
        <v>7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21</v>
      </c>
      <c r="M45" s="174">
        <f t="shared" si="10"/>
        <v>0</v>
      </c>
      <c r="N45" s="166">
        <v>1.31E-3</v>
      </c>
      <c r="O45" s="166">
        <f t="shared" si="11"/>
        <v>9.1699999999999993E-3</v>
      </c>
      <c r="P45" s="166">
        <v>0</v>
      </c>
      <c r="Q45" s="166">
        <f t="shared" si="12"/>
        <v>0</v>
      </c>
      <c r="R45" s="166"/>
      <c r="S45" s="166"/>
      <c r="T45" s="167">
        <v>0.79700000000000004</v>
      </c>
      <c r="U45" s="166">
        <f t="shared" si="13"/>
        <v>5.58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107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ht="22.5" outlineLevel="1" x14ac:dyDescent="0.2">
      <c r="A46" s="157">
        <v>33</v>
      </c>
      <c r="B46" s="163" t="s">
        <v>339</v>
      </c>
      <c r="C46" s="197" t="s">
        <v>338</v>
      </c>
      <c r="D46" s="165" t="s">
        <v>124</v>
      </c>
      <c r="E46" s="171">
        <v>20.5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21</v>
      </c>
      <c r="M46" s="174">
        <f t="shared" si="10"/>
        <v>0</v>
      </c>
      <c r="N46" s="166">
        <v>0</v>
      </c>
      <c r="O46" s="166">
        <f t="shared" si="11"/>
        <v>0</v>
      </c>
      <c r="P46" s="166">
        <v>0</v>
      </c>
      <c r="Q46" s="166">
        <f t="shared" si="12"/>
        <v>0</v>
      </c>
      <c r="R46" s="166"/>
      <c r="S46" s="166"/>
      <c r="T46" s="167">
        <v>4.8000000000000001E-2</v>
      </c>
      <c r="U46" s="166">
        <f t="shared" si="13"/>
        <v>0.98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107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34</v>
      </c>
      <c r="B47" s="163" t="s">
        <v>337</v>
      </c>
      <c r="C47" s="197" t="s">
        <v>336</v>
      </c>
      <c r="D47" s="165" t="s">
        <v>112</v>
      </c>
      <c r="E47" s="171">
        <v>3.5000000000000003E-2</v>
      </c>
      <c r="F47" s="173"/>
      <c r="G47" s="174">
        <f t="shared" si="7"/>
        <v>0</v>
      </c>
      <c r="H47" s="173"/>
      <c r="I47" s="174">
        <f t="shared" si="8"/>
        <v>0</v>
      </c>
      <c r="J47" s="173"/>
      <c r="K47" s="174">
        <f t="shared" si="9"/>
        <v>0</v>
      </c>
      <c r="L47" s="174">
        <v>21</v>
      </c>
      <c r="M47" s="174">
        <f t="shared" si="10"/>
        <v>0</v>
      </c>
      <c r="N47" s="166">
        <v>0</v>
      </c>
      <c r="O47" s="166">
        <f t="shared" si="11"/>
        <v>0</v>
      </c>
      <c r="P47" s="166">
        <v>0</v>
      </c>
      <c r="Q47" s="166">
        <f t="shared" si="12"/>
        <v>0</v>
      </c>
      <c r="R47" s="166"/>
      <c r="S47" s="166"/>
      <c r="T47" s="167">
        <v>1.5229999999999999</v>
      </c>
      <c r="U47" s="166">
        <f t="shared" si="13"/>
        <v>0.05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107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x14ac:dyDescent="0.2">
      <c r="A48" s="158" t="s">
        <v>102</v>
      </c>
      <c r="B48" s="164" t="s">
        <v>67</v>
      </c>
      <c r="C48" s="198" t="s">
        <v>68</v>
      </c>
      <c r="D48" s="168"/>
      <c r="E48" s="172"/>
      <c r="F48" s="175"/>
      <c r="G48" s="175">
        <f>SUMIF(AE49:AE71,"&lt;&gt;NOR",G49:G71)</f>
        <v>0</v>
      </c>
      <c r="H48" s="175"/>
      <c r="I48" s="175">
        <f>SUM(I49:I71)</f>
        <v>0</v>
      </c>
      <c r="J48" s="175"/>
      <c r="K48" s="175">
        <f>SUM(K49:K71)</f>
        <v>0</v>
      </c>
      <c r="L48" s="175"/>
      <c r="M48" s="175">
        <f>SUM(M49:M71)</f>
        <v>0</v>
      </c>
      <c r="N48" s="169"/>
      <c r="O48" s="169">
        <f>SUM(O49:O71)</f>
        <v>9.150999999999998E-2</v>
      </c>
      <c r="P48" s="169"/>
      <c r="Q48" s="169">
        <f>SUM(Q49:Q71)</f>
        <v>4.2599999999999999E-2</v>
      </c>
      <c r="R48" s="169"/>
      <c r="S48" s="169"/>
      <c r="T48" s="170"/>
      <c r="U48" s="169">
        <f>SUM(U49:U71)</f>
        <v>29.440000000000005</v>
      </c>
      <c r="AE48" t="s">
        <v>103</v>
      </c>
    </row>
    <row r="49" spans="1:60" ht="33.75" outlineLevel="1" x14ac:dyDescent="0.2">
      <c r="A49" s="157">
        <v>35</v>
      </c>
      <c r="B49" s="163" t="s">
        <v>335</v>
      </c>
      <c r="C49" s="197" t="s">
        <v>334</v>
      </c>
      <c r="D49" s="165" t="s">
        <v>124</v>
      </c>
      <c r="E49" s="171">
        <v>20</v>
      </c>
      <c r="F49" s="173"/>
      <c r="G49" s="174">
        <f t="shared" ref="G49:G71" si="14">ROUND(E49*F49,2)</f>
        <v>0</v>
      </c>
      <c r="H49" s="173"/>
      <c r="I49" s="174">
        <f t="shared" ref="I49:I71" si="15">ROUND(E49*H49,2)</f>
        <v>0</v>
      </c>
      <c r="J49" s="173"/>
      <c r="K49" s="174">
        <f t="shared" ref="K49:K71" si="16">ROUND(E49*J49,2)</f>
        <v>0</v>
      </c>
      <c r="L49" s="174">
        <v>21</v>
      </c>
      <c r="M49" s="174">
        <f t="shared" ref="M49:M71" si="17">G49*(1+L49/100)</f>
        <v>0</v>
      </c>
      <c r="N49" s="166">
        <v>0</v>
      </c>
      <c r="O49" s="166">
        <f t="shared" ref="O49:O71" si="18">ROUND(E49*N49,5)</f>
        <v>0</v>
      </c>
      <c r="P49" s="166">
        <v>2.1299999999999999E-3</v>
      </c>
      <c r="Q49" s="166">
        <f t="shared" ref="Q49:Q71" si="19">ROUND(E49*P49,5)</f>
        <v>4.2599999999999999E-2</v>
      </c>
      <c r="R49" s="166"/>
      <c r="S49" s="166"/>
      <c r="T49" s="167">
        <v>0.17299999999999999</v>
      </c>
      <c r="U49" s="166">
        <f t="shared" ref="U49:U71" si="20">ROUND(E49*T49,2)</f>
        <v>3.46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107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36</v>
      </c>
      <c r="B50" s="163" t="s">
        <v>153</v>
      </c>
      <c r="C50" s="197" t="s">
        <v>333</v>
      </c>
      <c r="D50" s="165" t="s">
        <v>112</v>
      </c>
      <c r="E50" s="171">
        <v>4.2999999999999997E-2</v>
      </c>
      <c r="F50" s="173"/>
      <c r="G50" s="174">
        <f t="shared" si="14"/>
        <v>0</v>
      </c>
      <c r="H50" s="173"/>
      <c r="I50" s="174">
        <f t="shared" si="15"/>
        <v>0</v>
      </c>
      <c r="J50" s="173"/>
      <c r="K50" s="174">
        <f t="shared" si="16"/>
        <v>0</v>
      </c>
      <c r="L50" s="174">
        <v>21</v>
      </c>
      <c r="M50" s="174">
        <f t="shared" si="17"/>
        <v>0</v>
      </c>
      <c r="N50" s="166">
        <v>0</v>
      </c>
      <c r="O50" s="166">
        <f t="shared" si="18"/>
        <v>0</v>
      </c>
      <c r="P50" s="166">
        <v>0</v>
      </c>
      <c r="Q50" s="166">
        <f t="shared" si="19"/>
        <v>0</v>
      </c>
      <c r="R50" s="166"/>
      <c r="S50" s="166"/>
      <c r="T50" s="167">
        <v>4.1550000000000002</v>
      </c>
      <c r="U50" s="166">
        <f t="shared" si="20"/>
        <v>0.18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107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37</v>
      </c>
      <c r="B51" s="163" t="s">
        <v>127</v>
      </c>
      <c r="C51" s="197" t="s">
        <v>155</v>
      </c>
      <c r="D51" s="165" t="s">
        <v>112</v>
      </c>
      <c r="E51" s="171">
        <v>4.2999999999999997E-2</v>
      </c>
      <c r="F51" s="173"/>
      <c r="G51" s="174">
        <f t="shared" si="14"/>
        <v>0</v>
      </c>
      <c r="H51" s="173"/>
      <c r="I51" s="174">
        <f t="shared" si="15"/>
        <v>0</v>
      </c>
      <c r="J51" s="173"/>
      <c r="K51" s="174">
        <f t="shared" si="16"/>
        <v>0</v>
      </c>
      <c r="L51" s="174">
        <v>21</v>
      </c>
      <c r="M51" s="174">
        <f t="shared" si="17"/>
        <v>0</v>
      </c>
      <c r="N51" s="166">
        <v>0</v>
      </c>
      <c r="O51" s="166">
        <f t="shared" si="18"/>
        <v>0</v>
      </c>
      <c r="P51" s="166">
        <v>0</v>
      </c>
      <c r="Q51" s="166">
        <f t="shared" si="19"/>
        <v>0</v>
      </c>
      <c r="R51" s="166"/>
      <c r="S51" s="166"/>
      <c r="T51" s="167">
        <v>2.68</v>
      </c>
      <c r="U51" s="166">
        <f t="shared" si="20"/>
        <v>0.12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129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>
        <v>38</v>
      </c>
      <c r="B52" s="163" t="s">
        <v>156</v>
      </c>
      <c r="C52" s="197" t="s">
        <v>332</v>
      </c>
      <c r="D52" s="165" t="s">
        <v>106</v>
      </c>
      <c r="E52" s="171">
        <v>6</v>
      </c>
      <c r="F52" s="173"/>
      <c r="G52" s="174">
        <f t="shared" si="14"/>
        <v>0</v>
      </c>
      <c r="H52" s="173"/>
      <c r="I52" s="174">
        <f t="shared" si="15"/>
        <v>0</v>
      </c>
      <c r="J52" s="173"/>
      <c r="K52" s="174">
        <f t="shared" si="16"/>
        <v>0</v>
      </c>
      <c r="L52" s="174">
        <v>21</v>
      </c>
      <c r="M52" s="174">
        <f t="shared" si="17"/>
        <v>0</v>
      </c>
      <c r="N52" s="166">
        <v>0</v>
      </c>
      <c r="O52" s="166">
        <f t="shared" si="18"/>
        <v>0</v>
      </c>
      <c r="P52" s="166">
        <v>0</v>
      </c>
      <c r="Q52" s="166">
        <f t="shared" si="19"/>
        <v>0</v>
      </c>
      <c r="R52" s="166"/>
      <c r="S52" s="166"/>
      <c r="T52" s="167">
        <v>8.7999999999999995E-2</v>
      </c>
      <c r="U52" s="166">
        <f t="shared" si="20"/>
        <v>0.53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107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22.5" outlineLevel="1" x14ac:dyDescent="0.2">
      <c r="A53" s="157">
        <v>39</v>
      </c>
      <c r="B53" s="163" t="s">
        <v>331</v>
      </c>
      <c r="C53" s="197" t="s">
        <v>330</v>
      </c>
      <c r="D53" s="165" t="s">
        <v>262</v>
      </c>
      <c r="E53" s="171">
        <v>6</v>
      </c>
      <c r="F53" s="173"/>
      <c r="G53" s="174">
        <f t="shared" si="14"/>
        <v>0</v>
      </c>
      <c r="H53" s="173"/>
      <c r="I53" s="174">
        <f t="shared" si="15"/>
        <v>0</v>
      </c>
      <c r="J53" s="173"/>
      <c r="K53" s="174">
        <f t="shared" si="16"/>
        <v>0</v>
      </c>
      <c r="L53" s="174">
        <v>21</v>
      </c>
      <c r="M53" s="174">
        <f t="shared" si="17"/>
        <v>0</v>
      </c>
      <c r="N53" s="166">
        <v>1.1639999999999999E-2</v>
      </c>
      <c r="O53" s="166">
        <f t="shared" si="18"/>
        <v>6.9839999999999999E-2</v>
      </c>
      <c r="P53" s="166">
        <v>0</v>
      </c>
      <c r="Q53" s="166">
        <f t="shared" si="19"/>
        <v>0</v>
      </c>
      <c r="R53" s="166"/>
      <c r="S53" s="166"/>
      <c r="T53" s="167">
        <v>1.2909999999999999</v>
      </c>
      <c r="U53" s="166">
        <f t="shared" si="20"/>
        <v>7.75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107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2.5" outlineLevel="1" x14ac:dyDescent="0.2">
      <c r="A54" s="157">
        <v>40</v>
      </c>
      <c r="B54" s="163" t="s">
        <v>166</v>
      </c>
      <c r="C54" s="197" t="s">
        <v>329</v>
      </c>
      <c r="D54" s="165" t="s">
        <v>124</v>
      </c>
      <c r="E54" s="171">
        <v>17.5</v>
      </c>
      <c r="F54" s="173"/>
      <c r="G54" s="174">
        <f t="shared" si="14"/>
        <v>0</v>
      </c>
      <c r="H54" s="173"/>
      <c r="I54" s="174">
        <f t="shared" si="15"/>
        <v>0</v>
      </c>
      <c r="J54" s="173"/>
      <c r="K54" s="174">
        <f t="shared" si="16"/>
        <v>0</v>
      </c>
      <c r="L54" s="174">
        <v>21</v>
      </c>
      <c r="M54" s="174">
        <f t="shared" si="17"/>
        <v>0</v>
      </c>
      <c r="N54" s="166">
        <v>4.2999999999999999E-4</v>
      </c>
      <c r="O54" s="166">
        <f t="shared" si="18"/>
        <v>7.5300000000000002E-3</v>
      </c>
      <c r="P54" s="166">
        <v>0</v>
      </c>
      <c r="Q54" s="166">
        <f t="shared" si="19"/>
        <v>0</v>
      </c>
      <c r="R54" s="166"/>
      <c r="S54" s="166"/>
      <c r="T54" s="167">
        <v>0.27889999999999998</v>
      </c>
      <c r="U54" s="166">
        <f t="shared" si="20"/>
        <v>4.88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107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2.5" outlineLevel="1" x14ac:dyDescent="0.2">
      <c r="A55" s="157">
        <v>41</v>
      </c>
      <c r="B55" s="163" t="s">
        <v>168</v>
      </c>
      <c r="C55" s="197" t="s">
        <v>328</v>
      </c>
      <c r="D55" s="165" t="s">
        <v>124</v>
      </c>
      <c r="E55" s="171">
        <v>7</v>
      </c>
      <c r="F55" s="173"/>
      <c r="G55" s="174">
        <f t="shared" si="14"/>
        <v>0</v>
      </c>
      <c r="H55" s="173"/>
      <c r="I55" s="174">
        <f t="shared" si="15"/>
        <v>0</v>
      </c>
      <c r="J55" s="173"/>
      <c r="K55" s="174">
        <f t="shared" si="16"/>
        <v>0</v>
      </c>
      <c r="L55" s="174">
        <v>21</v>
      </c>
      <c r="M55" s="174">
        <f t="shared" si="17"/>
        <v>0</v>
      </c>
      <c r="N55" s="166">
        <v>5.2999999999999998E-4</v>
      </c>
      <c r="O55" s="166">
        <f t="shared" si="18"/>
        <v>3.7100000000000002E-3</v>
      </c>
      <c r="P55" s="166">
        <v>0</v>
      </c>
      <c r="Q55" s="166">
        <f t="shared" si="19"/>
        <v>0</v>
      </c>
      <c r="R55" s="166"/>
      <c r="S55" s="166"/>
      <c r="T55" s="167">
        <v>0.29730000000000001</v>
      </c>
      <c r="U55" s="166">
        <f t="shared" si="20"/>
        <v>2.08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107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ht="22.5" outlineLevel="1" x14ac:dyDescent="0.2">
      <c r="A56" s="157">
        <v>42</v>
      </c>
      <c r="B56" s="163" t="s">
        <v>170</v>
      </c>
      <c r="C56" s="197" t="s">
        <v>327</v>
      </c>
      <c r="D56" s="165" t="s">
        <v>124</v>
      </c>
      <c r="E56" s="171">
        <v>3</v>
      </c>
      <c r="F56" s="173"/>
      <c r="G56" s="174">
        <f t="shared" si="14"/>
        <v>0</v>
      </c>
      <c r="H56" s="173"/>
      <c r="I56" s="174">
        <f t="shared" si="15"/>
        <v>0</v>
      </c>
      <c r="J56" s="173"/>
      <c r="K56" s="174">
        <f t="shared" si="16"/>
        <v>0</v>
      </c>
      <c r="L56" s="174">
        <v>21</v>
      </c>
      <c r="M56" s="174">
        <f t="shared" si="17"/>
        <v>0</v>
      </c>
      <c r="N56" s="166">
        <v>7.2999999999999996E-4</v>
      </c>
      <c r="O56" s="166">
        <f t="shared" si="18"/>
        <v>2.1900000000000001E-3</v>
      </c>
      <c r="P56" s="166">
        <v>0</v>
      </c>
      <c r="Q56" s="166">
        <f t="shared" si="19"/>
        <v>0</v>
      </c>
      <c r="R56" s="166"/>
      <c r="S56" s="166"/>
      <c r="T56" s="167">
        <v>0.33279999999999998</v>
      </c>
      <c r="U56" s="166">
        <f t="shared" si="20"/>
        <v>1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107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43</v>
      </c>
      <c r="B57" s="163" t="s">
        <v>326</v>
      </c>
      <c r="C57" s="197" t="s">
        <v>325</v>
      </c>
      <c r="D57" s="165" t="s">
        <v>106</v>
      </c>
      <c r="E57" s="171">
        <v>5</v>
      </c>
      <c r="F57" s="173"/>
      <c r="G57" s="174">
        <f t="shared" si="14"/>
        <v>0</v>
      </c>
      <c r="H57" s="173"/>
      <c r="I57" s="174">
        <f t="shared" si="15"/>
        <v>0</v>
      </c>
      <c r="J57" s="173"/>
      <c r="K57" s="174">
        <f t="shared" si="16"/>
        <v>0</v>
      </c>
      <c r="L57" s="174">
        <v>21</v>
      </c>
      <c r="M57" s="174">
        <f t="shared" si="17"/>
        <v>0</v>
      </c>
      <c r="N57" s="166">
        <v>0</v>
      </c>
      <c r="O57" s="166">
        <f t="shared" si="18"/>
        <v>0</v>
      </c>
      <c r="P57" s="166">
        <v>0</v>
      </c>
      <c r="Q57" s="166">
        <f t="shared" si="19"/>
        <v>0</v>
      </c>
      <c r="R57" s="166"/>
      <c r="S57" s="166"/>
      <c r="T57" s="167">
        <v>0.42499999999999999</v>
      </c>
      <c r="U57" s="166">
        <f t="shared" si="20"/>
        <v>2.13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107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">
      <c r="A58" s="157">
        <v>44</v>
      </c>
      <c r="B58" s="163" t="s">
        <v>324</v>
      </c>
      <c r="C58" s="197" t="s">
        <v>323</v>
      </c>
      <c r="D58" s="165" t="s">
        <v>106</v>
      </c>
      <c r="E58" s="171">
        <v>2</v>
      </c>
      <c r="F58" s="173"/>
      <c r="G58" s="174">
        <f t="shared" si="14"/>
        <v>0</v>
      </c>
      <c r="H58" s="173"/>
      <c r="I58" s="174">
        <f t="shared" si="15"/>
        <v>0</v>
      </c>
      <c r="J58" s="173"/>
      <c r="K58" s="174">
        <f t="shared" si="16"/>
        <v>0</v>
      </c>
      <c r="L58" s="174">
        <v>21</v>
      </c>
      <c r="M58" s="174">
        <f t="shared" si="17"/>
        <v>0</v>
      </c>
      <c r="N58" s="166">
        <v>0</v>
      </c>
      <c r="O58" s="166">
        <f t="shared" si="18"/>
        <v>0</v>
      </c>
      <c r="P58" s="166">
        <v>0</v>
      </c>
      <c r="Q58" s="166">
        <f t="shared" si="19"/>
        <v>0</v>
      </c>
      <c r="R58" s="166"/>
      <c r="S58" s="166"/>
      <c r="T58" s="167">
        <v>0.42499999999999999</v>
      </c>
      <c r="U58" s="166">
        <f t="shared" si="20"/>
        <v>0.85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107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45</v>
      </c>
      <c r="B59" s="163" t="s">
        <v>322</v>
      </c>
      <c r="C59" s="197" t="s">
        <v>321</v>
      </c>
      <c r="D59" s="165" t="s">
        <v>106</v>
      </c>
      <c r="E59" s="171">
        <v>5</v>
      </c>
      <c r="F59" s="173"/>
      <c r="G59" s="174">
        <f t="shared" si="14"/>
        <v>0</v>
      </c>
      <c r="H59" s="173"/>
      <c r="I59" s="174">
        <f t="shared" si="15"/>
        <v>0</v>
      </c>
      <c r="J59" s="173"/>
      <c r="K59" s="174">
        <f t="shared" si="16"/>
        <v>0</v>
      </c>
      <c r="L59" s="174">
        <v>21</v>
      </c>
      <c r="M59" s="174">
        <f t="shared" si="17"/>
        <v>0</v>
      </c>
      <c r="N59" s="166">
        <v>1.8000000000000001E-4</v>
      </c>
      <c r="O59" s="166">
        <f t="shared" si="18"/>
        <v>8.9999999999999998E-4</v>
      </c>
      <c r="P59" s="166">
        <v>0</v>
      </c>
      <c r="Q59" s="166">
        <f t="shared" si="19"/>
        <v>0</v>
      </c>
      <c r="R59" s="166"/>
      <c r="S59" s="166"/>
      <c r="T59" s="167">
        <v>0.254</v>
      </c>
      <c r="U59" s="166">
        <f t="shared" si="20"/>
        <v>1.27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107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46</v>
      </c>
      <c r="B60" s="163" t="s">
        <v>320</v>
      </c>
      <c r="C60" s="197" t="s">
        <v>319</v>
      </c>
      <c r="D60" s="165" t="s">
        <v>106</v>
      </c>
      <c r="E60" s="171">
        <v>2</v>
      </c>
      <c r="F60" s="173"/>
      <c r="G60" s="174">
        <f t="shared" si="14"/>
        <v>0</v>
      </c>
      <c r="H60" s="173"/>
      <c r="I60" s="174">
        <f t="shared" si="15"/>
        <v>0</v>
      </c>
      <c r="J60" s="173"/>
      <c r="K60" s="174">
        <f t="shared" si="16"/>
        <v>0</v>
      </c>
      <c r="L60" s="174">
        <v>21</v>
      </c>
      <c r="M60" s="174">
        <f t="shared" si="17"/>
        <v>0</v>
      </c>
      <c r="N60" s="166">
        <v>7.3999999999999999E-4</v>
      </c>
      <c r="O60" s="166">
        <f t="shared" si="18"/>
        <v>1.48E-3</v>
      </c>
      <c r="P60" s="166">
        <v>0</v>
      </c>
      <c r="Q60" s="166">
        <f t="shared" si="19"/>
        <v>0</v>
      </c>
      <c r="R60" s="166"/>
      <c r="S60" s="166"/>
      <c r="T60" s="167">
        <v>0.30199999999999999</v>
      </c>
      <c r="U60" s="166">
        <f t="shared" si="20"/>
        <v>0.6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107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>
        <v>47</v>
      </c>
      <c r="B61" s="163" t="s">
        <v>194</v>
      </c>
      <c r="C61" s="197" t="s">
        <v>195</v>
      </c>
      <c r="D61" s="165" t="s">
        <v>106</v>
      </c>
      <c r="E61" s="171">
        <v>1</v>
      </c>
      <c r="F61" s="173"/>
      <c r="G61" s="174">
        <f t="shared" si="14"/>
        <v>0</v>
      </c>
      <c r="H61" s="173"/>
      <c r="I61" s="174">
        <f t="shared" si="15"/>
        <v>0</v>
      </c>
      <c r="J61" s="173"/>
      <c r="K61" s="174">
        <f t="shared" si="16"/>
        <v>0</v>
      </c>
      <c r="L61" s="174">
        <v>21</v>
      </c>
      <c r="M61" s="174">
        <f t="shared" si="17"/>
        <v>0</v>
      </c>
      <c r="N61" s="166">
        <v>2.0000000000000001E-4</v>
      </c>
      <c r="O61" s="166">
        <f t="shared" si="18"/>
        <v>2.0000000000000001E-4</v>
      </c>
      <c r="P61" s="166">
        <v>0</v>
      </c>
      <c r="Q61" s="166">
        <f t="shared" si="19"/>
        <v>0</v>
      </c>
      <c r="R61" s="166"/>
      <c r="S61" s="166"/>
      <c r="T61" s="167">
        <v>0.20699999999999999</v>
      </c>
      <c r="U61" s="166">
        <f t="shared" si="20"/>
        <v>0.21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107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48</v>
      </c>
      <c r="B62" s="163" t="s">
        <v>196</v>
      </c>
      <c r="C62" s="197" t="s">
        <v>197</v>
      </c>
      <c r="D62" s="165" t="s">
        <v>106</v>
      </c>
      <c r="E62" s="171">
        <v>1</v>
      </c>
      <c r="F62" s="173"/>
      <c r="G62" s="174">
        <f t="shared" si="14"/>
        <v>0</v>
      </c>
      <c r="H62" s="173"/>
      <c r="I62" s="174">
        <f t="shared" si="15"/>
        <v>0</v>
      </c>
      <c r="J62" s="173"/>
      <c r="K62" s="174">
        <f t="shared" si="16"/>
        <v>0</v>
      </c>
      <c r="L62" s="174">
        <v>21</v>
      </c>
      <c r="M62" s="174">
        <f t="shared" si="17"/>
        <v>0</v>
      </c>
      <c r="N62" s="166">
        <v>3.2000000000000003E-4</v>
      </c>
      <c r="O62" s="166">
        <f t="shared" si="18"/>
        <v>3.2000000000000003E-4</v>
      </c>
      <c r="P62" s="166">
        <v>0</v>
      </c>
      <c r="Q62" s="166">
        <f t="shared" si="19"/>
        <v>0</v>
      </c>
      <c r="R62" s="166"/>
      <c r="S62" s="166"/>
      <c r="T62" s="167">
        <v>0.22700000000000001</v>
      </c>
      <c r="U62" s="166">
        <f t="shared" si="20"/>
        <v>0.23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107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>
        <v>49</v>
      </c>
      <c r="B63" s="163" t="s">
        <v>318</v>
      </c>
      <c r="C63" s="197" t="s">
        <v>317</v>
      </c>
      <c r="D63" s="165" t="s">
        <v>106</v>
      </c>
      <c r="E63" s="171">
        <v>3</v>
      </c>
      <c r="F63" s="173"/>
      <c r="G63" s="174">
        <f t="shared" si="14"/>
        <v>0</v>
      </c>
      <c r="H63" s="173"/>
      <c r="I63" s="174">
        <f t="shared" si="15"/>
        <v>0</v>
      </c>
      <c r="J63" s="173"/>
      <c r="K63" s="174">
        <f t="shared" si="16"/>
        <v>0</v>
      </c>
      <c r="L63" s="174">
        <v>21</v>
      </c>
      <c r="M63" s="174">
        <f t="shared" si="17"/>
        <v>0</v>
      </c>
      <c r="N63" s="166">
        <v>1.9000000000000001E-4</v>
      </c>
      <c r="O63" s="166">
        <f t="shared" si="18"/>
        <v>5.6999999999999998E-4</v>
      </c>
      <c r="P63" s="166">
        <v>0</v>
      </c>
      <c r="Q63" s="166">
        <f t="shared" si="19"/>
        <v>0</v>
      </c>
      <c r="R63" s="166"/>
      <c r="S63" s="166"/>
      <c r="T63" s="167">
        <v>9.2999999999999999E-2</v>
      </c>
      <c r="U63" s="166">
        <f t="shared" si="20"/>
        <v>0.28000000000000003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107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>
        <v>50</v>
      </c>
      <c r="B64" s="163" t="s">
        <v>205</v>
      </c>
      <c r="C64" s="197" t="s">
        <v>316</v>
      </c>
      <c r="D64" s="165" t="s">
        <v>106</v>
      </c>
      <c r="E64" s="171">
        <v>2</v>
      </c>
      <c r="F64" s="173"/>
      <c r="G64" s="174">
        <f t="shared" si="14"/>
        <v>0</v>
      </c>
      <c r="H64" s="173"/>
      <c r="I64" s="174">
        <f t="shared" si="15"/>
        <v>0</v>
      </c>
      <c r="J64" s="173"/>
      <c r="K64" s="174">
        <f t="shared" si="16"/>
        <v>0</v>
      </c>
      <c r="L64" s="174">
        <v>21</v>
      </c>
      <c r="M64" s="174">
        <f t="shared" si="17"/>
        <v>0</v>
      </c>
      <c r="N64" s="166">
        <v>4.6999999999999999E-4</v>
      </c>
      <c r="O64" s="166">
        <f t="shared" si="18"/>
        <v>9.3999999999999997E-4</v>
      </c>
      <c r="P64" s="166">
        <v>0</v>
      </c>
      <c r="Q64" s="166">
        <f t="shared" si="19"/>
        <v>0</v>
      </c>
      <c r="R64" s="166"/>
      <c r="S64" s="166"/>
      <c r="T64" s="167">
        <v>8.2000000000000003E-2</v>
      </c>
      <c r="U64" s="166">
        <f t="shared" si="20"/>
        <v>0.16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107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ht="22.5" outlineLevel="1" x14ac:dyDescent="0.2">
      <c r="A65" s="157">
        <v>51</v>
      </c>
      <c r="B65" s="163" t="s">
        <v>315</v>
      </c>
      <c r="C65" s="197" t="s">
        <v>314</v>
      </c>
      <c r="D65" s="165" t="s">
        <v>106</v>
      </c>
      <c r="E65" s="171">
        <v>1</v>
      </c>
      <c r="F65" s="173"/>
      <c r="G65" s="174">
        <f t="shared" si="14"/>
        <v>0</v>
      </c>
      <c r="H65" s="173"/>
      <c r="I65" s="174">
        <f t="shared" si="15"/>
        <v>0</v>
      </c>
      <c r="J65" s="173"/>
      <c r="K65" s="174">
        <f t="shared" si="16"/>
        <v>0</v>
      </c>
      <c r="L65" s="174">
        <v>21</v>
      </c>
      <c r="M65" s="174">
        <f t="shared" si="17"/>
        <v>0</v>
      </c>
      <c r="N65" s="166">
        <v>3.6999999999999999E-4</v>
      </c>
      <c r="O65" s="166">
        <f t="shared" si="18"/>
        <v>3.6999999999999999E-4</v>
      </c>
      <c r="P65" s="166">
        <v>0</v>
      </c>
      <c r="Q65" s="166">
        <f t="shared" si="19"/>
        <v>0</v>
      </c>
      <c r="R65" s="166"/>
      <c r="S65" s="166"/>
      <c r="T65" s="167">
        <v>0.20699999999999999</v>
      </c>
      <c r="U65" s="166">
        <f t="shared" si="20"/>
        <v>0.21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107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>
        <v>52</v>
      </c>
      <c r="B66" s="163" t="s">
        <v>313</v>
      </c>
      <c r="C66" s="197" t="s">
        <v>312</v>
      </c>
      <c r="D66" s="165" t="s">
        <v>106</v>
      </c>
      <c r="E66" s="171">
        <v>1</v>
      </c>
      <c r="F66" s="173"/>
      <c r="G66" s="174">
        <f t="shared" si="14"/>
        <v>0</v>
      </c>
      <c r="H66" s="173"/>
      <c r="I66" s="174">
        <f t="shared" si="15"/>
        <v>0</v>
      </c>
      <c r="J66" s="173"/>
      <c r="K66" s="174">
        <f t="shared" si="16"/>
        <v>0</v>
      </c>
      <c r="L66" s="174">
        <v>21</v>
      </c>
      <c r="M66" s="174">
        <f t="shared" si="17"/>
        <v>0</v>
      </c>
      <c r="N66" s="166">
        <v>1.8699999999999999E-3</v>
      </c>
      <c r="O66" s="166">
        <f t="shared" si="18"/>
        <v>1.8699999999999999E-3</v>
      </c>
      <c r="P66" s="166">
        <v>0</v>
      </c>
      <c r="Q66" s="166">
        <f t="shared" si="19"/>
        <v>0</v>
      </c>
      <c r="R66" s="166"/>
      <c r="S66" s="166"/>
      <c r="T66" s="167">
        <v>0.433</v>
      </c>
      <c r="U66" s="166">
        <f t="shared" si="20"/>
        <v>0.43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107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ht="22.5" outlineLevel="1" x14ac:dyDescent="0.2">
      <c r="A67" s="157">
        <v>53</v>
      </c>
      <c r="B67" s="163" t="s">
        <v>218</v>
      </c>
      <c r="C67" s="197" t="s">
        <v>311</v>
      </c>
      <c r="D67" s="165" t="s">
        <v>106</v>
      </c>
      <c r="E67" s="171">
        <v>1</v>
      </c>
      <c r="F67" s="173"/>
      <c r="G67" s="174">
        <f t="shared" si="14"/>
        <v>0</v>
      </c>
      <c r="H67" s="173"/>
      <c r="I67" s="174">
        <f t="shared" si="15"/>
        <v>0</v>
      </c>
      <c r="J67" s="173"/>
      <c r="K67" s="174">
        <f t="shared" si="16"/>
        <v>0</v>
      </c>
      <c r="L67" s="174">
        <v>21</v>
      </c>
      <c r="M67" s="174">
        <f t="shared" si="17"/>
        <v>0</v>
      </c>
      <c r="N67" s="166">
        <v>1.2999999999999999E-3</v>
      </c>
      <c r="O67" s="166">
        <f t="shared" si="18"/>
        <v>1.2999999999999999E-3</v>
      </c>
      <c r="P67" s="166">
        <v>0</v>
      </c>
      <c r="Q67" s="166">
        <f t="shared" si="19"/>
        <v>0</v>
      </c>
      <c r="R67" s="166"/>
      <c r="S67" s="166"/>
      <c r="T67" s="167">
        <v>0.37</v>
      </c>
      <c r="U67" s="166">
        <f t="shared" si="20"/>
        <v>0.37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107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>
        <v>54</v>
      </c>
      <c r="B68" s="163" t="s">
        <v>207</v>
      </c>
      <c r="C68" s="197" t="s">
        <v>310</v>
      </c>
      <c r="D68" s="165" t="s">
        <v>124</v>
      </c>
      <c r="E68" s="171">
        <v>27.5</v>
      </c>
      <c r="F68" s="173"/>
      <c r="G68" s="174">
        <f t="shared" si="14"/>
        <v>0</v>
      </c>
      <c r="H68" s="173"/>
      <c r="I68" s="174">
        <f t="shared" si="15"/>
        <v>0</v>
      </c>
      <c r="J68" s="173"/>
      <c r="K68" s="174">
        <f t="shared" si="16"/>
        <v>0</v>
      </c>
      <c r="L68" s="174">
        <v>21</v>
      </c>
      <c r="M68" s="174">
        <f t="shared" si="17"/>
        <v>0</v>
      </c>
      <c r="N68" s="166">
        <v>0</v>
      </c>
      <c r="O68" s="166">
        <f t="shared" si="18"/>
        <v>0</v>
      </c>
      <c r="P68" s="166">
        <v>0</v>
      </c>
      <c r="Q68" s="166">
        <f t="shared" si="19"/>
        <v>0</v>
      </c>
      <c r="R68" s="166"/>
      <c r="S68" s="166"/>
      <c r="T68" s="167">
        <v>2.9000000000000001E-2</v>
      </c>
      <c r="U68" s="166">
        <f t="shared" si="20"/>
        <v>0.8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107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 x14ac:dyDescent="0.2">
      <c r="A69" s="157">
        <v>55</v>
      </c>
      <c r="B69" s="163" t="s">
        <v>209</v>
      </c>
      <c r="C69" s="197" t="s">
        <v>309</v>
      </c>
      <c r="D69" s="165" t="s">
        <v>124</v>
      </c>
      <c r="E69" s="171">
        <v>27.5</v>
      </c>
      <c r="F69" s="173"/>
      <c r="G69" s="174">
        <f t="shared" si="14"/>
        <v>0</v>
      </c>
      <c r="H69" s="173"/>
      <c r="I69" s="174">
        <f t="shared" si="15"/>
        <v>0</v>
      </c>
      <c r="J69" s="173"/>
      <c r="K69" s="174">
        <f t="shared" si="16"/>
        <v>0</v>
      </c>
      <c r="L69" s="174">
        <v>21</v>
      </c>
      <c r="M69" s="174">
        <f t="shared" si="17"/>
        <v>0</v>
      </c>
      <c r="N69" s="166">
        <v>1.0000000000000001E-5</v>
      </c>
      <c r="O69" s="166">
        <f t="shared" si="18"/>
        <v>2.7999999999999998E-4</v>
      </c>
      <c r="P69" s="166">
        <v>0</v>
      </c>
      <c r="Q69" s="166">
        <f t="shared" si="19"/>
        <v>0</v>
      </c>
      <c r="R69" s="166"/>
      <c r="S69" s="166"/>
      <c r="T69" s="167">
        <v>6.2E-2</v>
      </c>
      <c r="U69" s="166">
        <f t="shared" si="20"/>
        <v>1.71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107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>
        <v>56</v>
      </c>
      <c r="B70" s="163" t="s">
        <v>209</v>
      </c>
      <c r="C70" s="197" t="s">
        <v>211</v>
      </c>
      <c r="D70" s="165" t="s">
        <v>212</v>
      </c>
      <c r="E70" s="171">
        <v>1</v>
      </c>
      <c r="F70" s="173"/>
      <c r="G70" s="174">
        <f t="shared" si="14"/>
        <v>0</v>
      </c>
      <c r="H70" s="173"/>
      <c r="I70" s="174">
        <f t="shared" si="15"/>
        <v>0</v>
      </c>
      <c r="J70" s="173"/>
      <c r="K70" s="174">
        <f t="shared" si="16"/>
        <v>0</v>
      </c>
      <c r="L70" s="174">
        <v>21</v>
      </c>
      <c r="M70" s="174">
        <f t="shared" si="17"/>
        <v>0</v>
      </c>
      <c r="N70" s="166">
        <v>1.0000000000000001E-5</v>
      </c>
      <c r="O70" s="166">
        <f t="shared" si="18"/>
        <v>1.0000000000000001E-5</v>
      </c>
      <c r="P70" s="166">
        <v>0</v>
      </c>
      <c r="Q70" s="166">
        <f t="shared" si="19"/>
        <v>0</v>
      </c>
      <c r="R70" s="166"/>
      <c r="S70" s="166"/>
      <c r="T70" s="167">
        <v>6.2E-2</v>
      </c>
      <c r="U70" s="166">
        <f t="shared" si="20"/>
        <v>0.06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107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>
        <v>57</v>
      </c>
      <c r="B71" s="163" t="s">
        <v>213</v>
      </c>
      <c r="C71" s="197" t="s">
        <v>214</v>
      </c>
      <c r="D71" s="165" t="s">
        <v>112</v>
      </c>
      <c r="E71" s="171">
        <v>9.1999999999999998E-2</v>
      </c>
      <c r="F71" s="173"/>
      <c r="G71" s="174">
        <f t="shared" si="14"/>
        <v>0</v>
      </c>
      <c r="H71" s="173"/>
      <c r="I71" s="174">
        <f t="shared" si="15"/>
        <v>0</v>
      </c>
      <c r="J71" s="173"/>
      <c r="K71" s="174">
        <f t="shared" si="16"/>
        <v>0</v>
      </c>
      <c r="L71" s="174">
        <v>21</v>
      </c>
      <c r="M71" s="174">
        <f t="shared" si="17"/>
        <v>0</v>
      </c>
      <c r="N71" s="166">
        <v>0</v>
      </c>
      <c r="O71" s="166">
        <f t="shared" si="18"/>
        <v>0</v>
      </c>
      <c r="P71" s="166">
        <v>0</v>
      </c>
      <c r="Q71" s="166">
        <f t="shared" si="19"/>
        <v>0</v>
      </c>
      <c r="R71" s="166"/>
      <c r="S71" s="166"/>
      <c r="T71" s="167">
        <v>1.3740000000000001</v>
      </c>
      <c r="U71" s="166">
        <f t="shared" si="20"/>
        <v>0.13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107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x14ac:dyDescent="0.2">
      <c r="A72" s="158" t="s">
        <v>102</v>
      </c>
      <c r="B72" s="164" t="s">
        <v>247</v>
      </c>
      <c r="C72" s="198" t="s">
        <v>246</v>
      </c>
      <c r="D72" s="168"/>
      <c r="E72" s="172"/>
      <c r="F72" s="175"/>
      <c r="G72" s="175">
        <f>SUMIF(AE73:AE105,"&lt;&gt;NOR",G73:G105)</f>
        <v>0</v>
      </c>
      <c r="H72" s="175"/>
      <c r="I72" s="175">
        <f>SUM(I73:I105)</f>
        <v>0</v>
      </c>
      <c r="J72" s="175"/>
      <c r="K72" s="175">
        <f>SUM(K73:K105)</f>
        <v>0</v>
      </c>
      <c r="L72" s="175"/>
      <c r="M72" s="175">
        <f>SUM(M73:M105)</f>
        <v>0</v>
      </c>
      <c r="N72" s="169"/>
      <c r="O72" s="169">
        <f>SUM(O73:O105)</f>
        <v>0.17152000000000001</v>
      </c>
      <c r="P72" s="169"/>
      <c r="Q72" s="169">
        <f>SUM(Q73:Q105)</f>
        <v>5.1110000000000003E-2</v>
      </c>
      <c r="R72" s="169"/>
      <c r="S72" s="169"/>
      <c r="T72" s="170"/>
      <c r="U72" s="169">
        <f>SUM(U73:U105)</f>
        <v>29.129999999999981</v>
      </c>
      <c r="AE72" t="s">
        <v>103</v>
      </c>
    </row>
    <row r="73" spans="1:60" outlineLevel="1" x14ac:dyDescent="0.2">
      <c r="A73" s="157">
        <v>58</v>
      </c>
      <c r="B73" s="163" t="s">
        <v>308</v>
      </c>
      <c r="C73" s="197" t="s">
        <v>307</v>
      </c>
      <c r="D73" s="165" t="s">
        <v>262</v>
      </c>
      <c r="E73" s="171">
        <v>1</v>
      </c>
      <c r="F73" s="173"/>
      <c r="G73" s="174">
        <f t="shared" ref="G73:G105" si="21">ROUND(E73*F73,2)</f>
        <v>0</v>
      </c>
      <c r="H73" s="173"/>
      <c r="I73" s="174">
        <f t="shared" ref="I73:I105" si="22">ROUND(E73*H73,2)</f>
        <v>0</v>
      </c>
      <c r="J73" s="173"/>
      <c r="K73" s="174">
        <f t="shared" ref="K73:K105" si="23">ROUND(E73*J73,2)</f>
        <v>0</v>
      </c>
      <c r="L73" s="174">
        <v>21</v>
      </c>
      <c r="M73" s="174">
        <f t="shared" ref="M73:M105" si="24">G73*(1+L73/100)</f>
        <v>0</v>
      </c>
      <c r="N73" s="166">
        <v>0</v>
      </c>
      <c r="O73" s="166">
        <f t="shared" ref="O73:O105" si="25">ROUND(E73*N73,5)</f>
        <v>0</v>
      </c>
      <c r="P73" s="166">
        <v>1.933E-2</v>
      </c>
      <c r="Q73" s="166">
        <f t="shared" ref="Q73:Q105" si="26">ROUND(E73*P73,5)</f>
        <v>1.933E-2</v>
      </c>
      <c r="R73" s="166"/>
      <c r="S73" s="166"/>
      <c r="T73" s="167">
        <v>0.59</v>
      </c>
      <c r="U73" s="166">
        <f t="shared" ref="U73:U105" si="27">ROUND(E73*T73,2)</f>
        <v>0.59</v>
      </c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107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">
      <c r="A74" s="157">
        <v>59</v>
      </c>
      <c r="B74" s="163" t="s">
        <v>306</v>
      </c>
      <c r="C74" s="197" t="s">
        <v>305</v>
      </c>
      <c r="D74" s="165" t="s">
        <v>262</v>
      </c>
      <c r="E74" s="171">
        <v>1</v>
      </c>
      <c r="F74" s="173"/>
      <c r="G74" s="174">
        <f t="shared" si="21"/>
        <v>0</v>
      </c>
      <c r="H74" s="173"/>
      <c r="I74" s="174">
        <f t="shared" si="22"/>
        <v>0</v>
      </c>
      <c r="J74" s="173"/>
      <c r="K74" s="174">
        <f t="shared" si="23"/>
        <v>0</v>
      </c>
      <c r="L74" s="174">
        <v>21</v>
      </c>
      <c r="M74" s="174">
        <f t="shared" si="24"/>
        <v>0</v>
      </c>
      <c r="N74" s="166">
        <v>0</v>
      </c>
      <c r="O74" s="166">
        <f t="shared" si="25"/>
        <v>0</v>
      </c>
      <c r="P74" s="166">
        <v>1.9460000000000002E-2</v>
      </c>
      <c r="Q74" s="166">
        <f t="shared" si="26"/>
        <v>1.9460000000000002E-2</v>
      </c>
      <c r="R74" s="166"/>
      <c r="S74" s="166"/>
      <c r="T74" s="167">
        <v>0.38200000000000001</v>
      </c>
      <c r="U74" s="166">
        <f t="shared" si="27"/>
        <v>0.38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107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>
        <v>60</v>
      </c>
      <c r="B75" s="163" t="s">
        <v>304</v>
      </c>
      <c r="C75" s="197" t="s">
        <v>303</v>
      </c>
      <c r="D75" s="165" t="s">
        <v>262</v>
      </c>
      <c r="E75" s="171">
        <v>2</v>
      </c>
      <c r="F75" s="173"/>
      <c r="G75" s="174">
        <f t="shared" si="21"/>
        <v>0</v>
      </c>
      <c r="H75" s="173"/>
      <c r="I75" s="174">
        <f t="shared" si="22"/>
        <v>0</v>
      </c>
      <c r="J75" s="173"/>
      <c r="K75" s="174">
        <f t="shared" si="23"/>
        <v>0</v>
      </c>
      <c r="L75" s="174">
        <v>21</v>
      </c>
      <c r="M75" s="174">
        <f t="shared" si="24"/>
        <v>0</v>
      </c>
      <c r="N75" s="166">
        <v>0</v>
      </c>
      <c r="O75" s="166">
        <f t="shared" si="25"/>
        <v>0</v>
      </c>
      <c r="P75" s="166">
        <v>1.56E-3</v>
      </c>
      <c r="Q75" s="166">
        <f t="shared" si="26"/>
        <v>3.1199999999999999E-3</v>
      </c>
      <c r="R75" s="166"/>
      <c r="S75" s="166"/>
      <c r="T75" s="167">
        <v>0.217</v>
      </c>
      <c r="U75" s="166">
        <f t="shared" si="27"/>
        <v>0.43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107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 x14ac:dyDescent="0.2">
      <c r="A76" s="157">
        <v>61</v>
      </c>
      <c r="B76" s="163" t="s">
        <v>302</v>
      </c>
      <c r="C76" s="197" t="s">
        <v>301</v>
      </c>
      <c r="D76" s="165" t="s">
        <v>112</v>
      </c>
      <c r="E76" s="171">
        <v>4.2999999999999997E-2</v>
      </c>
      <c r="F76" s="173"/>
      <c r="G76" s="174">
        <f t="shared" si="21"/>
        <v>0</v>
      </c>
      <c r="H76" s="173"/>
      <c r="I76" s="174">
        <f t="shared" si="22"/>
        <v>0</v>
      </c>
      <c r="J76" s="173"/>
      <c r="K76" s="174">
        <f t="shared" si="23"/>
        <v>0</v>
      </c>
      <c r="L76" s="174">
        <v>21</v>
      </c>
      <c r="M76" s="174">
        <f t="shared" si="24"/>
        <v>0</v>
      </c>
      <c r="N76" s="166">
        <v>0</v>
      </c>
      <c r="O76" s="166">
        <f t="shared" si="25"/>
        <v>0</v>
      </c>
      <c r="P76" s="166">
        <v>0</v>
      </c>
      <c r="Q76" s="166">
        <f t="shared" si="26"/>
        <v>0</v>
      </c>
      <c r="R76" s="166"/>
      <c r="S76" s="166"/>
      <c r="T76" s="167">
        <v>3.97</v>
      </c>
      <c r="U76" s="166">
        <f t="shared" si="27"/>
        <v>0.17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107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outlineLevel="1" x14ac:dyDescent="0.2">
      <c r="A77" s="157">
        <v>62</v>
      </c>
      <c r="B77" s="163" t="s">
        <v>300</v>
      </c>
      <c r="C77" s="197" t="s">
        <v>299</v>
      </c>
      <c r="D77" s="165" t="s">
        <v>262</v>
      </c>
      <c r="E77" s="171">
        <v>1</v>
      </c>
      <c r="F77" s="173"/>
      <c r="G77" s="174">
        <f t="shared" si="21"/>
        <v>0</v>
      </c>
      <c r="H77" s="173"/>
      <c r="I77" s="174">
        <f t="shared" si="22"/>
        <v>0</v>
      </c>
      <c r="J77" s="173"/>
      <c r="K77" s="174">
        <f t="shared" si="23"/>
        <v>0</v>
      </c>
      <c r="L77" s="174">
        <v>21</v>
      </c>
      <c r="M77" s="174">
        <f t="shared" si="24"/>
        <v>0</v>
      </c>
      <c r="N77" s="166">
        <v>0</v>
      </c>
      <c r="O77" s="166">
        <f t="shared" si="25"/>
        <v>0</v>
      </c>
      <c r="P77" s="166">
        <v>9.1999999999999998E-3</v>
      </c>
      <c r="Q77" s="166">
        <f t="shared" si="26"/>
        <v>9.1999999999999998E-3</v>
      </c>
      <c r="R77" s="166"/>
      <c r="S77" s="166"/>
      <c r="T77" s="167">
        <v>0.46500000000000002</v>
      </c>
      <c r="U77" s="166">
        <f t="shared" si="27"/>
        <v>0.47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107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">
      <c r="A78" s="157">
        <v>63</v>
      </c>
      <c r="B78" s="163" t="s">
        <v>127</v>
      </c>
      <c r="C78" s="197" t="s">
        <v>155</v>
      </c>
      <c r="D78" s="165" t="s">
        <v>112</v>
      </c>
      <c r="E78" s="171">
        <v>4.2999999999999997E-2</v>
      </c>
      <c r="F78" s="173"/>
      <c r="G78" s="174">
        <f t="shared" si="21"/>
        <v>0</v>
      </c>
      <c r="H78" s="173"/>
      <c r="I78" s="174">
        <f t="shared" si="22"/>
        <v>0</v>
      </c>
      <c r="J78" s="173"/>
      <c r="K78" s="174">
        <f t="shared" si="23"/>
        <v>0</v>
      </c>
      <c r="L78" s="174">
        <v>21</v>
      </c>
      <c r="M78" s="174">
        <f t="shared" si="24"/>
        <v>0</v>
      </c>
      <c r="N78" s="166">
        <v>0</v>
      </c>
      <c r="O78" s="166">
        <f t="shared" si="25"/>
        <v>0</v>
      </c>
      <c r="P78" s="166">
        <v>0</v>
      </c>
      <c r="Q78" s="166">
        <f t="shared" si="26"/>
        <v>0</v>
      </c>
      <c r="R78" s="166"/>
      <c r="S78" s="166"/>
      <c r="T78" s="167">
        <v>2.68</v>
      </c>
      <c r="U78" s="166">
        <f t="shared" si="27"/>
        <v>0.12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129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ht="22.5" outlineLevel="1" x14ac:dyDescent="0.2">
      <c r="A79" s="157">
        <v>64</v>
      </c>
      <c r="B79" s="163" t="s">
        <v>298</v>
      </c>
      <c r="C79" s="197" t="s">
        <v>297</v>
      </c>
      <c r="D79" s="165" t="s">
        <v>262</v>
      </c>
      <c r="E79" s="171">
        <v>1</v>
      </c>
      <c r="F79" s="173"/>
      <c r="G79" s="174">
        <f t="shared" si="21"/>
        <v>0</v>
      </c>
      <c r="H79" s="173"/>
      <c r="I79" s="174">
        <f t="shared" si="22"/>
        <v>0</v>
      </c>
      <c r="J79" s="173"/>
      <c r="K79" s="174">
        <f t="shared" si="23"/>
        <v>0</v>
      </c>
      <c r="L79" s="174">
        <v>21</v>
      </c>
      <c r="M79" s="174">
        <f t="shared" si="24"/>
        <v>0</v>
      </c>
      <c r="N79" s="166">
        <v>4.0000000000000001E-3</v>
      </c>
      <c r="O79" s="166">
        <f t="shared" si="25"/>
        <v>4.0000000000000001E-3</v>
      </c>
      <c r="P79" s="166">
        <v>0</v>
      </c>
      <c r="Q79" s="166">
        <f t="shared" si="26"/>
        <v>0</v>
      </c>
      <c r="R79" s="166"/>
      <c r="S79" s="166"/>
      <c r="T79" s="167">
        <v>1.575</v>
      </c>
      <c r="U79" s="166">
        <f t="shared" si="27"/>
        <v>1.58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107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">
      <c r="A80" s="157">
        <v>65</v>
      </c>
      <c r="B80" s="163" t="s">
        <v>138</v>
      </c>
      <c r="C80" s="197" t="s">
        <v>296</v>
      </c>
      <c r="D80" s="165" t="s">
        <v>262</v>
      </c>
      <c r="E80" s="171">
        <v>1</v>
      </c>
      <c r="F80" s="173"/>
      <c r="G80" s="174">
        <f t="shared" si="21"/>
        <v>0</v>
      </c>
      <c r="H80" s="173"/>
      <c r="I80" s="174">
        <f t="shared" si="22"/>
        <v>0</v>
      </c>
      <c r="J80" s="173"/>
      <c r="K80" s="174">
        <f t="shared" si="23"/>
        <v>0</v>
      </c>
      <c r="L80" s="174">
        <v>21</v>
      </c>
      <c r="M80" s="174">
        <f t="shared" si="24"/>
        <v>0</v>
      </c>
      <c r="N80" s="166">
        <v>1.421E-2</v>
      </c>
      <c r="O80" s="166">
        <f t="shared" si="25"/>
        <v>1.421E-2</v>
      </c>
      <c r="P80" s="166">
        <v>0</v>
      </c>
      <c r="Q80" s="166">
        <f t="shared" si="26"/>
        <v>0</v>
      </c>
      <c r="R80" s="166"/>
      <c r="S80" s="166"/>
      <c r="T80" s="167">
        <v>1.1890000000000001</v>
      </c>
      <c r="U80" s="166">
        <f t="shared" si="27"/>
        <v>1.19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129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ht="22.5" outlineLevel="1" x14ac:dyDescent="0.2">
      <c r="A81" s="157">
        <v>66</v>
      </c>
      <c r="B81" s="163" t="s">
        <v>138</v>
      </c>
      <c r="C81" s="197" t="s">
        <v>295</v>
      </c>
      <c r="D81" s="165" t="s">
        <v>262</v>
      </c>
      <c r="E81" s="171">
        <v>1</v>
      </c>
      <c r="F81" s="173"/>
      <c r="G81" s="174">
        <f t="shared" si="21"/>
        <v>0</v>
      </c>
      <c r="H81" s="173"/>
      <c r="I81" s="174">
        <f t="shared" si="22"/>
        <v>0</v>
      </c>
      <c r="J81" s="173"/>
      <c r="K81" s="174">
        <f t="shared" si="23"/>
        <v>0</v>
      </c>
      <c r="L81" s="174">
        <v>21</v>
      </c>
      <c r="M81" s="174">
        <f t="shared" si="24"/>
        <v>0</v>
      </c>
      <c r="N81" s="166">
        <v>5.0000000000000001E-3</v>
      </c>
      <c r="O81" s="166">
        <f t="shared" si="25"/>
        <v>5.0000000000000001E-3</v>
      </c>
      <c r="P81" s="166">
        <v>0</v>
      </c>
      <c r="Q81" s="166">
        <f t="shared" si="26"/>
        <v>0</v>
      </c>
      <c r="R81" s="166"/>
      <c r="S81" s="166"/>
      <c r="T81" s="167">
        <v>1.1890000000000001</v>
      </c>
      <c r="U81" s="166">
        <f t="shared" si="27"/>
        <v>1.19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129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ht="22.5" outlineLevel="1" x14ac:dyDescent="0.2">
      <c r="A82" s="157">
        <v>67</v>
      </c>
      <c r="B82" s="163" t="s">
        <v>138</v>
      </c>
      <c r="C82" s="197" t="s">
        <v>294</v>
      </c>
      <c r="D82" s="165" t="s">
        <v>262</v>
      </c>
      <c r="E82" s="171">
        <v>1</v>
      </c>
      <c r="F82" s="173"/>
      <c r="G82" s="174">
        <f t="shared" si="21"/>
        <v>0</v>
      </c>
      <c r="H82" s="173"/>
      <c r="I82" s="174">
        <f t="shared" si="22"/>
        <v>0</v>
      </c>
      <c r="J82" s="173"/>
      <c r="K82" s="174">
        <f t="shared" si="23"/>
        <v>0</v>
      </c>
      <c r="L82" s="174">
        <v>21</v>
      </c>
      <c r="M82" s="174">
        <f t="shared" si="24"/>
        <v>0</v>
      </c>
      <c r="N82" s="166">
        <v>1E-3</v>
      </c>
      <c r="O82" s="166">
        <f t="shared" si="25"/>
        <v>1E-3</v>
      </c>
      <c r="P82" s="166">
        <v>0</v>
      </c>
      <c r="Q82" s="166">
        <f t="shared" si="26"/>
        <v>0</v>
      </c>
      <c r="R82" s="166"/>
      <c r="S82" s="166"/>
      <c r="T82" s="167">
        <v>1.1890000000000001</v>
      </c>
      <c r="U82" s="166">
        <f t="shared" si="27"/>
        <v>1.19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129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outlineLevel="1" x14ac:dyDescent="0.2">
      <c r="A83" s="157">
        <v>68</v>
      </c>
      <c r="B83" s="163" t="s">
        <v>293</v>
      </c>
      <c r="C83" s="197" t="s">
        <v>292</v>
      </c>
      <c r="D83" s="165" t="s">
        <v>262</v>
      </c>
      <c r="E83" s="171">
        <v>1</v>
      </c>
      <c r="F83" s="173"/>
      <c r="G83" s="174">
        <f t="shared" si="21"/>
        <v>0</v>
      </c>
      <c r="H83" s="173"/>
      <c r="I83" s="174">
        <f t="shared" si="22"/>
        <v>0</v>
      </c>
      <c r="J83" s="173"/>
      <c r="K83" s="174">
        <f t="shared" si="23"/>
        <v>0</v>
      </c>
      <c r="L83" s="174">
        <v>21</v>
      </c>
      <c r="M83" s="174">
        <f t="shared" si="24"/>
        <v>0</v>
      </c>
      <c r="N83" s="166">
        <v>8.8999999999999995E-4</v>
      </c>
      <c r="O83" s="166">
        <f t="shared" si="25"/>
        <v>8.8999999999999995E-4</v>
      </c>
      <c r="P83" s="166">
        <v>0</v>
      </c>
      <c r="Q83" s="166">
        <f t="shared" si="26"/>
        <v>0</v>
      </c>
      <c r="R83" s="166"/>
      <c r="S83" s="166"/>
      <c r="T83" s="167">
        <v>1.1200000000000001</v>
      </c>
      <c r="U83" s="166">
        <f t="shared" si="27"/>
        <v>1.1200000000000001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107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 x14ac:dyDescent="0.2">
      <c r="A84" s="157">
        <v>69</v>
      </c>
      <c r="B84" s="163" t="s">
        <v>291</v>
      </c>
      <c r="C84" s="197" t="s">
        <v>290</v>
      </c>
      <c r="D84" s="165" t="s">
        <v>106</v>
      </c>
      <c r="E84" s="171">
        <v>1</v>
      </c>
      <c r="F84" s="173"/>
      <c r="G84" s="174">
        <f t="shared" si="21"/>
        <v>0</v>
      </c>
      <c r="H84" s="173"/>
      <c r="I84" s="174">
        <f t="shared" si="22"/>
        <v>0</v>
      </c>
      <c r="J84" s="173"/>
      <c r="K84" s="174">
        <f t="shared" si="23"/>
        <v>0</v>
      </c>
      <c r="L84" s="174">
        <v>21</v>
      </c>
      <c r="M84" s="174">
        <f t="shared" si="24"/>
        <v>0</v>
      </c>
      <c r="N84" s="166">
        <v>4.2000000000000002E-4</v>
      </c>
      <c r="O84" s="166">
        <f t="shared" si="25"/>
        <v>4.2000000000000002E-4</v>
      </c>
      <c r="P84" s="166">
        <v>0</v>
      </c>
      <c r="Q84" s="166">
        <f t="shared" si="26"/>
        <v>0</v>
      </c>
      <c r="R84" s="166"/>
      <c r="S84" s="166"/>
      <c r="T84" s="167">
        <v>0.246</v>
      </c>
      <c r="U84" s="166">
        <f t="shared" si="27"/>
        <v>0.25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107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ht="22.5" outlineLevel="1" x14ac:dyDescent="0.2">
      <c r="A85" s="157">
        <v>70</v>
      </c>
      <c r="B85" s="163" t="s">
        <v>138</v>
      </c>
      <c r="C85" s="197" t="s">
        <v>289</v>
      </c>
      <c r="D85" s="165" t="s">
        <v>262</v>
      </c>
      <c r="E85" s="171">
        <v>1</v>
      </c>
      <c r="F85" s="173"/>
      <c r="G85" s="174">
        <f t="shared" si="21"/>
        <v>0</v>
      </c>
      <c r="H85" s="173"/>
      <c r="I85" s="174">
        <f t="shared" si="22"/>
        <v>0</v>
      </c>
      <c r="J85" s="173"/>
      <c r="K85" s="174">
        <f t="shared" si="23"/>
        <v>0</v>
      </c>
      <c r="L85" s="174">
        <v>21</v>
      </c>
      <c r="M85" s="174">
        <f t="shared" si="24"/>
        <v>0</v>
      </c>
      <c r="N85" s="166">
        <v>0.02</v>
      </c>
      <c r="O85" s="166">
        <f t="shared" si="25"/>
        <v>0.02</v>
      </c>
      <c r="P85" s="166">
        <v>0</v>
      </c>
      <c r="Q85" s="166">
        <f t="shared" si="26"/>
        <v>0</v>
      </c>
      <c r="R85" s="166"/>
      <c r="S85" s="166"/>
      <c r="T85" s="167">
        <v>0.97299999999999998</v>
      </c>
      <c r="U85" s="166">
        <f t="shared" si="27"/>
        <v>0.97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129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ht="22.5" outlineLevel="1" x14ac:dyDescent="0.2">
      <c r="A86" s="157">
        <v>71</v>
      </c>
      <c r="B86" s="163" t="s">
        <v>288</v>
      </c>
      <c r="C86" s="197" t="s">
        <v>287</v>
      </c>
      <c r="D86" s="165" t="s">
        <v>262</v>
      </c>
      <c r="E86" s="171">
        <v>1</v>
      </c>
      <c r="F86" s="173"/>
      <c r="G86" s="174">
        <f t="shared" si="21"/>
        <v>0</v>
      </c>
      <c r="H86" s="173"/>
      <c r="I86" s="174">
        <f t="shared" si="22"/>
        <v>0</v>
      </c>
      <c r="J86" s="173"/>
      <c r="K86" s="174">
        <f t="shared" si="23"/>
        <v>0</v>
      </c>
      <c r="L86" s="174">
        <v>21</v>
      </c>
      <c r="M86" s="174">
        <f t="shared" si="24"/>
        <v>0</v>
      </c>
      <c r="N86" s="166">
        <v>0</v>
      </c>
      <c r="O86" s="166">
        <f t="shared" si="25"/>
        <v>0</v>
      </c>
      <c r="P86" s="166">
        <v>0</v>
      </c>
      <c r="Q86" s="166">
        <f t="shared" si="26"/>
        <v>0</v>
      </c>
      <c r="R86" s="166"/>
      <c r="S86" s="166"/>
      <c r="T86" s="167">
        <v>1.9</v>
      </c>
      <c r="U86" s="166">
        <f t="shared" si="27"/>
        <v>1.9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107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ht="22.5" outlineLevel="1" x14ac:dyDescent="0.2">
      <c r="A87" s="157">
        <v>72</v>
      </c>
      <c r="B87" s="163" t="s">
        <v>138</v>
      </c>
      <c r="C87" s="197" t="s">
        <v>286</v>
      </c>
      <c r="D87" s="165" t="s">
        <v>262</v>
      </c>
      <c r="E87" s="171">
        <v>1</v>
      </c>
      <c r="F87" s="173"/>
      <c r="G87" s="174">
        <f t="shared" si="21"/>
        <v>0</v>
      </c>
      <c r="H87" s="173"/>
      <c r="I87" s="174">
        <f t="shared" si="22"/>
        <v>0</v>
      </c>
      <c r="J87" s="173"/>
      <c r="K87" s="174">
        <f t="shared" si="23"/>
        <v>0</v>
      </c>
      <c r="L87" s="174">
        <v>21</v>
      </c>
      <c r="M87" s="174">
        <f t="shared" si="24"/>
        <v>0</v>
      </c>
      <c r="N87" s="166">
        <v>1.2999999999999999E-2</v>
      </c>
      <c r="O87" s="166">
        <f t="shared" si="25"/>
        <v>1.2999999999999999E-2</v>
      </c>
      <c r="P87" s="166">
        <v>0</v>
      </c>
      <c r="Q87" s="166">
        <f t="shared" si="26"/>
        <v>0</v>
      </c>
      <c r="R87" s="166"/>
      <c r="S87" s="166"/>
      <c r="T87" s="167">
        <v>1.77</v>
      </c>
      <c r="U87" s="166">
        <f t="shared" si="27"/>
        <v>1.77</v>
      </c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129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ht="22.5" outlineLevel="1" x14ac:dyDescent="0.2">
      <c r="A88" s="157">
        <v>73</v>
      </c>
      <c r="B88" s="163" t="s">
        <v>138</v>
      </c>
      <c r="C88" s="197" t="s">
        <v>285</v>
      </c>
      <c r="D88" s="165" t="s">
        <v>262</v>
      </c>
      <c r="E88" s="171">
        <v>1</v>
      </c>
      <c r="F88" s="173"/>
      <c r="G88" s="174">
        <f t="shared" si="21"/>
        <v>0</v>
      </c>
      <c r="H88" s="173"/>
      <c r="I88" s="174">
        <f t="shared" si="22"/>
        <v>0</v>
      </c>
      <c r="J88" s="173"/>
      <c r="K88" s="174">
        <f t="shared" si="23"/>
        <v>0</v>
      </c>
      <c r="L88" s="174">
        <v>21</v>
      </c>
      <c r="M88" s="174">
        <f t="shared" si="24"/>
        <v>0</v>
      </c>
      <c r="N88" s="166">
        <v>1E-3</v>
      </c>
      <c r="O88" s="166">
        <f t="shared" si="25"/>
        <v>1E-3</v>
      </c>
      <c r="P88" s="166">
        <v>0</v>
      </c>
      <c r="Q88" s="166">
        <f t="shared" si="26"/>
        <v>0</v>
      </c>
      <c r="R88" s="166"/>
      <c r="S88" s="166"/>
      <c r="T88" s="167">
        <v>1.77</v>
      </c>
      <c r="U88" s="166">
        <f t="shared" si="27"/>
        <v>1.77</v>
      </c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129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ht="22.5" outlineLevel="1" x14ac:dyDescent="0.2">
      <c r="A89" s="157">
        <v>74</v>
      </c>
      <c r="B89" s="163" t="s">
        <v>284</v>
      </c>
      <c r="C89" s="197" t="s">
        <v>283</v>
      </c>
      <c r="D89" s="165" t="s">
        <v>106</v>
      </c>
      <c r="E89" s="171">
        <v>1</v>
      </c>
      <c r="F89" s="173"/>
      <c r="G89" s="174">
        <f t="shared" si="21"/>
        <v>0</v>
      </c>
      <c r="H89" s="173"/>
      <c r="I89" s="174">
        <f t="shared" si="22"/>
        <v>0</v>
      </c>
      <c r="J89" s="173"/>
      <c r="K89" s="174">
        <f t="shared" si="23"/>
        <v>0</v>
      </c>
      <c r="L89" s="174">
        <v>21</v>
      </c>
      <c r="M89" s="174">
        <f t="shared" si="24"/>
        <v>0</v>
      </c>
      <c r="N89" s="166">
        <v>2.0400000000000001E-3</v>
      </c>
      <c r="O89" s="166">
        <f t="shared" si="25"/>
        <v>2.0400000000000001E-3</v>
      </c>
      <c r="P89" s="166">
        <v>0</v>
      </c>
      <c r="Q89" s="166">
        <f t="shared" si="26"/>
        <v>0</v>
      </c>
      <c r="R89" s="166"/>
      <c r="S89" s="166"/>
      <c r="T89" s="167">
        <v>0.44500000000000001</v>
      </c>
      <c r="U89" s="166">
        <f t="shared" si="27"/>
        <v>0.45</v>
      </c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107</v>
      </c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ht="22.5" outlineLevel="1" x14ac:dyDescent="0.2">
      <c r="A90" s="157">
        <v>75</v>
      </c>
      <c r="B90" s="163" t="s">
        <v>282</v>
      </c>
      <c r="C90" s="197" t="s">
        <v>281</v>
      </c>
      <c r="D90" s="165" t="s">
        <v>106</v>
      </c>
      <c r="E90" s="171">
        <v>1</v>
      </c>
      <c r="F90" s="173"/>
      <c r="G90" s="174">
        <f t="shared" si="21"/>
        <v>0</v>
      </c>
      <c r="H90" s="173"/>
      <c r="I90" s="174">
        <f t="shared" si="22"/>
        <v>0</v>
      </c>
      <c r="J90" s="173"/>
      <c r="K90" s="174">
        <f t="shared" si="23"/>
        <v>0</v>
      </c>
      <c r="L90" s="174">
        <v>21</v>
      </c>
      <c r="M90" s="174">
        <f t="shared" si="24"/>
        <v>0</v>
      </c>
      <c r="N90" s="166">
        <v>1E-3</v>
      </c>
      <c r="O90" s="166">
        <f t="shared" si="25"/>
        <v>1E-3</v>
      </c>
      <c r="P90" s="166">
        <v>0</v>
      </c>
      <c r="Q90" s="166">
        <f t="shared" si="26"/>
        <v>0</v>
      </c>
      <c r="R90" s="166"/>
      <c r="S90" s="166"/>
      <c r="T90" s="167">
        <v>0.246</v>
      </c>
      <c r="U90" s="166">
        <f t="shared" si="27"/>
        <v>0.25</v>
      </c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107</v>
      </c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outlineLevel="1" x14ac:dyDescent="0.2">
      <c r="A91" s="157">
        <v>76</v>
      </c>
      <c r="B91" s="163" t="s">
        <v>279</v>
      </c>
      <c r="C91" s="197" t="s">
        <v>280</v>
      </c>
      <c r="D91" s="165" t="s">
        <v>106</v>
      </c>
      <c r="E91" s="171">
        <v>1</v>
      </c>
      <c r="F91" s="173"/>
      <c r="G91" s="174">
        <f t="shared" si="21"/>
        <v>0</v>
      </c>
      <c r="H91" s="173"/>
      <c r="I91" s="174">
        <f t="shared" si="22"/>
        <v>0</v>
      </c>
      <c r="J91" s="173"/>
      <c r="K91" s="174">
        <f t="shared" si="23"/>
        <v>0</v>
      </c>
      <c r="L91" s="174">
        <v>21</v>
      </c>
      <c r="M91" s="174">
        <f t="shared" si="24"/>
        <v>0</v>
      </c>
      <c r="N91" s="166">
        <v>2.9999999999999997E-4</v>
      </c>
      <c r="O91" s="166">
        <f t="shared" si="25"/>
        <v>2.9999999999999997E-4</v>
      </c>
      <c r="P91" s="166">
        <v>0</v>
      </c>
      <c r="Q91" s="166">
        <f t="shared" si="26"/>
        <v>0</v>
      </c>
      <c r="R91" s="166"/>
      <c r="S91" s="166"/>
      <c r="T91" s="167">
        <v>0.93</v>
      </c>
      <c r="U91" s="166">
        <f t="shared" si="27"/>
        <v>0.93</v>
      </c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107</v>
      </c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ht="22.5" outlineLevel="1" x14ac:dyDescent="0.2">
      <c r="A92" s="157">
        <v>77</v>
      </c>
      <c r="B92" s="163" t="s">
        <v>279</v>
      </c>
      <c r="C92" s="197" t="s">
        <v>278</v>
      </c>
      <c r="D92" s="165" t="s">
        <v>106</v>
      </c>
      <c r="E92" s="171">
        <v>1</v>
      </c>
      <c r="F92" s="173"/>
      <c r="G92" s="174">
        <f t="shared" si="21"/>
        <v>0</v>
      </c>
      <c r="H92" s="173"/>
      <c r="I92" s="174">
        <f t="shared" si="22"/>
        <v>0</v>
      </c>
      <c r="J92" s="173"/>
      <c r="K92" s="174">
        <f t="shared" si="23"/>
        <v>0</v>
      </c>
      <c r="L92" s="174">
        <v>21</v>
      </c>
      <c r="M92" s="174">
        <f t="shared" si="24"/>
        <v>0</v>
      </c>
      <c r="N92" s="166">
        <v>2.9999999999999997E-4</v>
      </c>
      <c r="O92" s="166">
        <f t="shared" si="25"/>
        <v>2.9999999999999997E-4</v>
      </c>
      <c r="P92" s="166">
        <v>0</v>
      </c>
      <c r="Q92" s="166">
        <f t="shared" si="26"/>
        <v>0</v>
      </c>
      <c r="R92" s="166"/>
      <c r="S92" s="166"/>
      <c r="T92" s="167">
        <v>0.93</v>
      </c>
      <c r="U92" s="166">
        <f t="shared" si="27"/>
        <v>0.93</v>
      </c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107</v>
      </c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outlineLevel="1" x14ac:dyDescent="0.2">
      <c r="A93" s="157">
        <v>78</v>
      </c>
      <c r="B93" s="163" t="s">
        <v>277</v>
      </c>
      <c r="C93" s="197" t="s">
        <v>276</v>
      </c>
      <c r="D93" s="165" t="s">
        <v>262</v>
      </c>
      <c r="E93" s="171">
        <v>1</v>
      </c>
      <c r="F93" s="173"/>
      <c r="G93" s="174">
        <f t="shared" si="21"/>
        <v>0</v>
      </c>
      <c r="H93" s="173"/>
      <c r="I93" s="174">
        <f t="shared" si="22"/>
        <v>0</v>
      </c>
      <c r="J93" s="173"/>
      <c r="K93" s="174">
        <f t="shared" si="23"/>
        <v>0</v>
      </c>
      <c r="L93" s="174">
        <v>21</v>
      </c>
      <c r="M93" s="174">
        <f t="shared" si="24"/>
        <v>0</v>
      </c>
      <c r="N93" s="166">
        <v>2.8819999999999998E-2</v>
      </c>
      <c r="O93" s="166">
        <f t="shared" si="25"/>
        <v>2.8819999999999998E-2</v>
      </c>
      <c r="P93" s="166">
        <v>0</v>
      </c>
      <c r="Q93" s="166">
        <f t="shared" si="26"/>
        <v>0</v>
      </c>
      <c r="R93" s="166"/>
      <c r="S93" s="166"/>
      <c r="T93" s="167">
        <v>3.0720000000000001</v>
      </c>
      <c r="U93" s="166">
        <f t="shared" si="27"/>
        <v>3.07</v>
      </c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107</v>
      </c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ht="33.75" outlineLevel="1" x14ac:dyDescent="0.2">
      <c r="A94" s="157">
        <v>79</v>
      </c>
      <c r="B94" s="163" t="s">
        <v>275</v>
      </c>
      <c r="C94" s="197" t="s">
        <v>274</v>
      </c>
      <c r="D94" s="165" t="s">
        <v>212</v>
      </c>
      <c r="E94" s="171">
        <v>1</v>
      </c>
      <c r="F94" s="173"/>
      <c r="G94" s="174">
        <f t="shared" si="21"/>
        <v>0</v>
      </c>
      <c r="H94" s="173"/>
      <c r="I94" s="174">
        <f t="shared" si="22"/>
        <v>0</v>
      </c>
      <c r="J94" s="173"/>
      <c r="K94" s="174">
        <f t="shared" si="23"/>
        <v>0</v>
      </c>
      <c r="L94" s="174">
        <v>21</v>
      </c>
      <c r="M94" s="174">
        <f t="shared" si="24"/>
        <v>0</v>
      </c>
      <c r="N94" s="166">
        <v>5.5E-2</v>
      </c>
      <c r="O94" s="166">
        <f t="shared" si="25"/>
        <v>5.5E-2</v>
      </c>
      <c r="P94" s="166">
        <v>0</v>
      </c>
      <c r="Q94" s="166">
        <f t="shared" si="26"/>
        <v>0</v>
      </c>
      <c r="R94" s="166"/>
      <c r="S94" s="166"/>
      <c r="T94" s="167">
        <v>2.8580000000000001</v>
      </c>
      <c r="U94" s="166">
        <f t="shared" si="27"/>
        <v>2.86</v>
      </c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107</v>
      </c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ht="22.5" outlineLevel="1" x14ac:dyDescent="0.2">
      <c r="A95" s="157">
        <v>80</v>
      </c>
      <c r="B95" s="163" t="s">
        <v>265</v>
      </c>
      <c r="C95" s="197" t="s">
        <v>273</v>
      </c>
      <c r="D95" s="165" t="s">
        <v>262</v>
      </c>
      <c r="E95" s="171">
        <v>7</v>
      </c>
      <c r="F95" s="173"/>
      <c r="G95" s="174">
        <f t="shared" si="21"/>
        <v>0</v>
      </c>
      <c r="H95" s="173"/>
      <c r="I95" s="174">
        <f t="shared" si="22"/>
        <v>0</v>
      </c>
      <c r="J95" s="173"/>
      <c r="K95" s="174">
        <f t="shared" si="23"/>
        <v>0</v>
      </c>
      <c r="L95" s="174">
        <v>21</v>
      </c>
      <c r="M95" s="174">
        <f t="shared" si="24"/>
        <v>0</v>
      </c>
      <c r="N95" s="166">
        <v>3.0000000000000001E-5</v>
      </c>
      <c r="O95" s="166">
        <f t="shared" si="25"/>
        <v>2.1000000000000001E-4</v>
      </c>
      <c r="P95" s="166">
        <v>0</v>
      </c>
      <c r="Q95" s="166">
        <f t="shared" si="26"/>
        <v>0</v>
      </c>
      <c r="R95" s="166"/>
      <c r="S95" s="166"/>
      <c r="T95" s="167">
        <v>0.33</v>
      </c>
      <c r="U95" s="166">
        <f t="shared" si="27"/>
        <v>2.31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107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ht="22.5" outlineLevel="1" x14ac:dyDescent="0.2">
      <c r="A96" s="157">
        <v>81</v>
      </c>
      <c r="B96" s="163" t="s">
        <v>138</v>
      </c>
      <c r="C96" s="197" t="s">
        <v>272</v>
      </c>
      <c r="D96" s="165" t="s">
        <v>262</v>
      </c>
      <c r="E96" s="171">
        <v>1</v>
      </c>
      <c r="F96" s="173"/>
      <c r="G96" s="174">
        <f t="shared" si="21"/>
        <v>0</v>
      </c>
      <c r="H96" s="173"/>
      <c r="I96" s="174">
        <f t="shared" si="22"/>
        <v>0</v>
      </c>
      <c r="J96" s="173"/>
      <c r="K96" s="174">
        <f t="shared" si="23"/>
        <v>0</v>
      </c>
      <c r="L96" s="174">
        <v>21</v>
      </c>
      <c r="M96" s="174">
        <f t="shared" si="24"/>
        <v>0</v>
      </c>
      <c r="N96" s="166">
        <v>3.0000000000000001E-3</v>
      </c>
      <c r="O96" s="166">
        <f t="shared" si="25"/>
        <v>3.0000000000000001E-3</v>
      </c>
      <c r="P96" s="166">
        <v>0</v>
      </c>
      <c r="Q96" s="166">
        <f t="shared" si="26"/>
        <v>0</v>
      </c>
      <c r="R96" s="166"/>
      <c r="S96" s="166"/>
      <c r="T96" s="167">
        <v>0.33</v>
      </c>
      <c r="U96" s="166">
        <f t="shared" si="27"/>
        <v>0.33</v>
      </c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129</v>
      </c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ht="22.5" outlineLevel="1" x14ac:dyDescent="0.2">
      <c r="A97" s="157">
        <v>82</v>
      </c>
      <c r="B97" s="163" t="s">
        <v>138</v>
      </c>
      <c r="C97" s="197" t="s">
        <v>271</v>
      </c>
      <c r="D97" s="165" t="s">
        <v>262</v>
      </c>
      <c r="E97" s="171">
        <v>1</v>
      </c>
      <c r="F97" s="173"/>
      <c r="G97" s="174">
        <f t="shared" si="21"/>
        <v>0</v>
      </c>
      <c r="H97" s="173"/>
      <c r="I97" s="174">
        <f t="shared" si="22"/>
        <v>0</v>
      </c>
      <c r="J97" s="173"/>
      <c r="K97" s="174">
        <f t="shared" si="23"/>
        <v>0</v>
      </c>
      <c r="L97" s="174">
        <v>21</v>
      </c>
      <c r="M97" s="174">
        <f t="shared" si="24"/>
        <v>0</v>
      </c>
      <c r="N97" s="166">
        <v>1E-3</v>
      </c>
      <c r="O97" s="166">
        <f t="shared" si="25"/>
        <v>1E-3</v>
      </c>
      <c r="P97" s="166">
        <v>0</v>
      </c>
      <c r="Q97" s="166">
        <f t="shared" si="26"/>
        <v>0</v>
      </c>
      <c r="R97" s="166"/>
      <c r="S97" s="166"/>
      <c r="T97" s="167">
        <v>0.33</v>
      </c>
      <c r="U97" s="166">
        <f t="shared" si="27"/>
        <v>0.33</v>
      </c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129</v>
      </c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ht="22.5" outlineLevel="1" x14ac:dyDescent="0.2">
      <c r="A98" s="157">
        <v>83</v>
      </c>
      <c r="B98" s="163" t="s">
        <v>138</v>
      </c>
      <c r="C98" s="197" t="s">
        <v>270</v>
      </c>
      <c r="D98" s="165" t="s">
        <v>262</v>
      </c>
      <c r="E98" s="171">
        <v>1</v>
      </c>
      <c r="F98" s="173"/>
      <c r="G98" s="174">
        <f t="shared" si="21"/>
        <v>0</v>
      </c>
      <c r="H98" s="173"/>
      <c r="I98" s="174">
        <f t="shared" si="22"/>
        <v>0</v>
      </c>
      <c r="J98" s="173"/>
      <c r="K98" s="174">
        <f t="shared" si="23"/>
        <v>0</v>
      </c>
      <c r="L98" s="174">
        <v>21</v>
      </c>
      <c r="M98" s="174">
        <f t="shared" si="24"/>
        <v>0</v>
      </c>
      <c r="N98" s="166">
        <v>3.0000000000000001E-3</v>
      </c>
      <c r="O98" s="166">
        <f t="shared" si="25"/>
        <v>3.0000000000000001E-3</v>
      </c>
      <c r="P98" s="166">
        <v>0</v>
      </c>
      <c r="Q98" s="166">
        <f t="shared" si="26"/>
        <v>0</v>
      </c>
      <c r="R98" s="166"/>
      <c r="S98" s="166"/>
      <c r="T98" s="167">
        <v>0.33</v>
      </c>
      <c r="U98" s="166">
        <f t="shared" si="27"/>
        <v>0.33</v>
      </c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129</v>
      </c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ht="22.5" outlineLevel="1" x14ac:dyDescent="0.2">
      <c r="A99" s="157">
        <v>84</v>
      </c>
      <c r="B99" s="163" t="s">
        <v>138</v>
      </c>
      <c r="C99" s="197" t="s">
        <v>269</v>
      </c>
      <c r="D99" s="165" t="s">
        <v>262</v>
      </c>
      <c r="E99" s="171">
        <v>1</v>
      </c>
      <c r="F99" s="173"/>
      <c r="G99" s="174">
        <f t="shared" si="21"/>
        <v>0</v>
      </c>
      <c r="H99" s="173"/>
      <c r="I99" s="174">
        <f t="shared" si="22"/>
        <v>0</v>
      </c>
      <c r="J99" s="173"/>
      <c r="K99" s="174">
        <f t="shared" si="23"/>
        <v>0</v>
      </c>
      <c r="L99" s="174">
        <v>21</v>
      </c>
      <c r="M99" s="174">
        <f t="shared" si="24"/>
        <v>0</v>
      </c>
      <c r="N99" s="166">
        <v>3.0000000000000001E-3</v>
      </c>
      <c r="O99" s="166">
        <f t="shared" si="25"/>
        <v>3.0000000000000001E-3</v>
      </c>
      <c r="P99" s="166">
        <v>0</v>
      </c>
      <c r="Q99" s="166">
        <f t="shared" si="26"/>
        <v>0</v>
      </c>
      <c r="R99" s="166"/>
      <c r="S99" s="166"/>
      <c r="T99" s="167">
        <v>0.33</v>
      </c>
      <c r="U99" s="166">
        <f t="shared" si="27"/>
        <v>0.33</v>
      </c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129</v>
      </c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ht="22.5" outlineLevel="1" x14ac:dyDescent="0.2">
      <c r="A100" s="157">
        <v>85</v>
      </c>
      <c r="B100" s="163" t="s">
        <v>138</v>
      </c>
      <c r="C100" s="197" t="s">
        <v>268</v>
      </c>
      <c r="D100" s="165" t="s">
        <v>262</v>
      </c>
      <c r="E100" s="171">
        <v>1</v>
      </c>
      <c r="F100" s="173"/>
      <c r="G100" s="174">
        <f t="shared" si="21"/>
        <v>0</v>
      </c>
      <c r="H100" s="173"/>
      <c r="I100" s="174">
        <f t="shared" si="22"/>
        <v>0</v>
      </c>
      <c r="J100" s="173"/>
      <c r="K100" s="174">
        <f t="shared" si="23"/>
        <v>0</v>
      </c>
      <c r="L100" s="174">
        <v>21</v>
      </c>
      <c r="M100" s="174">
        <f t="shared" si="24"/>
        <v>0</v>
      </c>
      <c r="N100" s="166">
        <v>8.0000000000000004E-4</v>
      </c>
      <c r="O100" s="166">
        <f t="shared" si="25"/>
        <v>8.0000000000000004E-4</v>
      </c>
      <c r="P100" s="166">
        <v>0</v>
      </c>
      <c r="Q100" s="166">
        <f t="shared" si="26"/>
        <v>0</v>
      </c>
      <c r="R100" s="166"/>
      <c r="S100" s="166"/>
      <c r="T100" s="167">
        <v>0.33</v>
      </c>
      <c r="U100" s="166">
        <f t="shared" si="27"/>
        <v>0.33</v>
      </c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 t="s">
        <v>129</v>
      </c>
      <c r="AF100" s="156"/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ht="22.5" outlineLevel="1" x14ac:dyDescent="0.2">
      <c r="A101" s="157">
        <v>86</v>
      </c>
      <c r="B101" s="163" t="s">
        <v>138</v>
      </c>
      <c r="C101" s="197" t="s">
        <v>267</v>
      </c>
      <c r="D101" s="165" t="s">
        <v>262</v>
      </c>
      <c r="E101" s="171">
        <v>1</v>
      </c>
      <c r="F101" s="173"/>
      <c r="G101" s="174">
        <f t="shared" si="21"/>
        <v>0</v>
      </c>
      <c r="H101" s="173"/>
      <c r="I101" s="174">
        <f t="shared" si="22"/>
        <v>0</v>
      </c>
      <c r="J101" s="173"/>
      <c r="K101" s="174">
        <f t="shared" si="23"/>
        <v>0</v>
      </c>
      <c r="L101" s="174">
        <v>21</v>
      </c>
      <c r="M101" s="174">
        <f t="shared" si="24"/>
        <v>0</v>
      </c>
      <c r="N101" s="166">
        <v>2E-3</v>
      </c>
      <c r="O101" s="166">
        <f t="shared" si="25"/>
        <v>2E-3</v>
      </c>
      <c r="P101" s="166">
        <v>0</v>
      </c>
      <c r="Q101" s="166">
        <f t="shared" si="26"/>
        <v>0</v>
      </c>
      <c r="R101" s="166"/>
      <c r="S101" s="166"/>
      <c r="T101" s="167">
        <v>0.33</v>
      </c>
      <c r="U101" s="166">
        <f t="shared" si="27"/>
        <v>0.33</v>
      </c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129</v>
      </c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outlineLevel="1" x14ac:dyDescent="0.2">
      <c r="A102" s="157">
        <v>87</v>
      </c>
      <c r="B102" s="163" t="s">
        <v>138</v>
      </c>
      <c r="C102" s="197" t="s">
        <v>266</v>
      </c>
      <c r="D102" s="165" t="s">
        <v>262</v>
      </c>
      <c r="E102" s="171">
        <v>1</v>
      </c>
      <c r="F102" s="173"/>
      <c r="G102" s="174">
        <f t="shared" si="21"/>
        <v>0</v>
      </c>
      <c r="H102" s="173"/>
      <c r="I102" s="174">
        <f t="shared" si="22"/>
        <v>0</v>
      </c>
      <c r="J102" s="173"/>
      <c r="K102" s="174">
        <f t="shared" si="23"/>
        <v>0</v>
      </c>
      <c r="L102" s="174">
        <v>21</v>
      </c>
      <c r="M102" s="174">
        <f t="shared" si="24"/>
        <v>0</v>
      </c>
      <c r="N102" s="166">
        <v>1.5E-3</v>
      </c>
      <c r="O102" s="166">
        <f t="shared" si="25"/>
        <v>1.5E-3</v>
      </c>
      <c r="P102" s="166">
        <v>0</v>
      </c>
      <c r="Q102" s="166">
        <f t="shared" si="26"/>
        <v>0</v>
      </c>
      <c r="R102" s="166"/>
      <c r="S102" s="166"/>
      <c r="T102" s="167">
        <v>0.33</v>
      </c>
      <c r="U102" s="166">
        <f t="shared" si="27"/>
        <v>0.33</v>
      </c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129</v>
      </c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</row>
    <row r="103" spans="1:60" ht="22.5" outlineLevel="1" x14ac:dyDescent="0.2">
      <c r="A103" s="157">
        <v>88</v>
      </c>
      <c r="B103" s="163" t="s">
        <v>265</v>
      </c>
      <c r="C103" s="197" t="s">
        <v>264</v>
      </c>
      <c r="D103" s="165" t="s">
        <v>262</v>
      </c>
      <c r="E103" s="171">
        <v>1</v>
      </c>
      <c r="F103" s="173"/>
      <c r="G103" s="174">
        <f t="shared" si="21"/>
        <v>0</v>
      </c>
      <c r="H103" s="173"/>
      <c r="I103" s="174">
        <f t="shared" si="22"/>
        <v>0</v>
      </c>
      <c r="J103" s="173"/>
      <c r="K103" s="174">
        <f t="shared" si="23"/>
        <v>0</v>
      </c>
      <c r="L103" s="174">
        <v>21</v>
      </c>
      <c r="M103" s="174">
        <f t="shared" si="24"/>
        <v>0</v>
      </c>
      <c r="N103" s="166">
        <v>3.0000000000000001E-5</v>
      </c>
      <c r="O103" s="166">
        <f t="shared" si="25"/>
        <v>3.0000000000000001E-5</v>
      </c>
      <c r="P103" s="166">
        <v>0</v>
      </c>
      <c r="Q103" s="166">
        <f t="shared" si="26"/>
        <v>0</v>
      </c>
      <c r="R103" s="166"/>
      <c r="S103" s="166"/>
      <c r="T103" s="167">
        <v>0.33</v>
      </c>
      <c r="U103" s="166">
        <f t="shared" si="27"/>
        <v>0.33</v>
      </c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107</v>
      </c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outlineLevel="1" x14ac:dyDescent="0.2">
      <c r="A104" s="157">
        <v>89</v>
      </c>
      <c r="B104" s="163" t="s">
        <v>138</v>
      </c>
      <c r="C104" s="197" t="s">
        <v>263</v>
      </c>
      <c r="D104" s="165" t="s">
        <v>262</v>
      </c>
      <c r="E104" s="171">
        <v>1</v>
      </c>
      <c r="F104" s="173"/>
      <c r="G104" s="174">
        <f t="shared" si="21"/>
        <v>0</v>
      </c>
      <c r="H104" s="173"/>
      <c r="I104" s="174">
        <f t="shared" si="22"/>
        <v>0</v>
      </c>
      <c r="J104" s="173"/>
      <c r="K104" s="174">
        <f t="shared" si="23"/>
        <v>0</v>
      </c>
      <c r="L104" s="174">
        <v>21</v>
      </c>
      <c r="M104" s="174">
        <f t="shared" si="24"/>
        <v>0</v>
      </c>
      <c r="N104" s="166">
        <v>0.01</v>
      </c>
      <c r="O104" s="166">
        <f t="shared" si="25"/>
        <v>0.01</v>
      </c>
      <c r="P104" s="166">
        <v>0</v>
      </c>
      <c r="Q104" s="166">
        <f t="shared" si="26"/>
        <v>0</v>
      </c>
      <c r="R104" s="166"/>
      <c r="S104" s="166"/>
      <c r="T104" s="167">
        <v>0.33</v>
      </c>
      <c r="U104" s="166">
        <f t="shared" si="27"/>
        <v>0.33</v>
      </c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 t="s">
        <v>129</v>
      </c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</row>
    <row r="105" spans="1:60" ht="22.5" outlineLevel="1" x14ac:dyDescent="0.2">
      <c r="A105" s="157">
        <v>90</v>
      </c>
      <c r="B105" s="163" t="s">
        <v>261</v>
      </c>
      <c r="C105" s="197" t="s">
        <v>260</v>
      </c>
      <c r="D105" s="165" t="s">
        <v>112</v>
      </c>
      <c r="E105" s="171">
        <v>0.17199999999999999</v>
      </c>
      <c r="F105" s="173"/>
      <c r="G105" s="174">
        <f t="shared" si="21"/>
        <v>0</v>
      </c>
      <c r="H105" s="173"/>
      <c r="I105" s="174">
        <f t="shared" si="22"/>
        <v>0</v>
      </c>
      <c r="J105" s="173"/>
      <c r="K105" s="174">
        <f t="shared" si="23"/>
        <v>0</v>
      </c>
      <c r="L105" s="174">
        <v>21</v>
      </c>
      <c r="M105" s="174">
        <f t="shared" si="24"/>
        <v>0</v>
      </c>
      <c r="N105" s="166">
        <v>0</v>
      </c>
      <c r="O105" s="166">
        <f t="shared" si="25"/>
        <v>0</v>
      </c>
      <c r="P105" s="166">
        <v>0</v>
      </c>
      <c r="Q105" s="166">
        <f t="shared" si="26"/>
        <v>0</v>
      </c>
      <c r="R105" s="166"/>
      <c r="S105" s="166"/>
      <c r="T105" s="167">
        <v>1.573</v>
      </c>
      <c r="U105" s="166">
        <f t="shared" si="27"/>
        <v>0.27</v>
      </c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 t="s">
        <v>107</v>
      </c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156"/>
      <c r="BD105" s="156"/>
      <c r="BE105" s="156"/>
      <c r="BF105" s="156"/>
      <c r="BG105" s="156"/>
      <c r="BH105" s="156"/>
    </row>
    <row r="106" spans="1:60" x14ac:dyDescent="0.2">
      <c r="A106" s="158" t="s">
        <v>102</v>
      </c>
      <c r="B106" s="164" t="s">
        <v>69</v>
      </c>
      <c r="C106" s="198" t="s">
        <v>70</v>
      </c>
      <c r="D106" s="168"/>
      <c r="E106" s="172"/>
      <c r="F106" s="175"/>
      <c r="G106" s="175">
        <f>SUMIF(AE107:AE108,"&lt;&gt;NOR",G107:G108)</f>
        <v>0</v>
      </c>
      <c r="H106" s="175"/>
      <c r="I106" s="175">
        <f>SUM(I107:I108)</f>
        <v>0</v>
      </c>
      <c r="J106" s="175"/>
      <c r="K106" s="175">
        <f>SUM(K107:K108)</f>
        <v>0</v>
      </c>
      <c r="L106" s="175"/>
      <c r="M106" s="175">
        <f>SUM(M107:M108)</f>
        <v>0</v>
      </c>
      <c r="N106" s="169"/>
      <c r="O106" s="169">
        <f>SUM(O107:O108)</f>
        <v>5.0000000000000001E-3</v>
      </c>
      <c r="P106" s="169"/>
      <c r="Q106" s="169">
        <f>SUM(Q107:Q108)</f>
        <v>0</v>
      </c>
      <c r="R106" s="169"/>
      <c r="S106" s="169"/>
      <c r="T106" s="170"/>
      <c r="U106" s="169">
        <f>SUM(U107:U108)</f>
        <v>1.54</v>
      </c>
      <c r="AE106" t="s">
        <v>103</v>
      </c>
    </row>
    <row r="107" spans="1:60" outlineLevel="1" x14ac:dyDescent="0.2">
      <c r="A107" s="157">
        <v>91</v>
      </c>
      <c r="B107" s="163" t="s">
        <v>218</v>
      </c>
      <c r="C107" s="197" t="s">
        <v>259</v>
      </c>
      <c r="D107" s="165" t="s">
        <v>217</v>
      </c>
      <c r="E107" s="171">
        <v>5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66">
        <v>1E-3</v>
      </c>
      <c r="O107" s="166">
        <f>ROUND(E107*N107,5)</f>
        <v>5.0000000000000001E-3</v>
      </c>
      <c r="P107" s="166">
        <v>0</v>
      </c>
      <c r="Q107" s="166">
        <f>ROUND(E107*P107,5)</f>
        <v>0</v>
      </c>
      <c r="R107" s="166"/>
      <c r="S107" s="166"/>
      <c r="T107" s="167">
        <v>0.30399999999999999</v>
      </c>
      <c r="U107" s="166">
        <f>ROUND(E107*T107,2)</f>
        <v>1.52</v>
      </c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 t="s">
        <v>107</v>
      </c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</row>
    <row r="108" spans="1:60" outlineLevel="1" x14ac:dyDescent="0.2">
      <c r="A108" s="157">
        <v>92</v>
      </c>
      <c r="B108" s="163" t="s">
        <v>258</v>
      </c>
      <c r="C108" s="197" t="s">
        <v>257</v>
      </c>
      <c r="D108" s="165" t="s">
        <v>112</v>
      </c>
      <c r="E108" s="171">
        <v>5.0000000000000001E-3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66">
        <v>0</v>
      </c>
      <c r="O108" s="166">
        <f>ROUND(E108*N108,5)</f>
        <v>0</v>
      </c>
      <c r="P108" s="166">
        <v>0</v>
      </c>
      <c r="Q108" s="166">
        <f>ROUND(E108*P108,5)</f>
        <v>0</v>
      </c>
      <c r="R108" s="166"/>
      <c r="S108" s="166"/>
      <c r="T108" s="167">
        <v>3.327</v>
      </c>
      <c r="U108" s="166">
        <f>ROUND(E108*T108,2)</f>
        <v>0.02</v>
      </c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 t="s">
        <v>107</v>
      </c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60" x14ac:dyDescent="0.2">
      <c r="A109" s="158" t="s">
        <v>102</v>
      </c>
      <c r="B109" s="164" t="s">
        <v>71</v>
      </c>
      <c r="C109" s="198" t="s">
        <v>72</v>
      </c>
      <c r="D109" s="168"/>
      <c r="E109" s="172"/>
      <c r="F109" s="175"/>
      <c r="G109" s="175">
        <f>SUMIF(AE110:AE111,"&lt;&gt;NOR",G110:G111)</f>
        <v>0</v>
      </c>
      <c r="H109" s="175"/>
      <c r="I109" s="175">
        <f>SUM(I110:I111)</f>
        <v>0</v>
      </c>
      <c r="J109" s="175"/>
      <c r="K109" s="175">
        <f>SUM(K110:K111)</f>
        <v>0</v>
      </c>
      <c r="L109" s="175"/>
      <c r="M109" s="175">
        <f>SUM(M110:M111)</f>
        <v>0</v>
      </c>
      <c r="N109" s="169"/>
      <c r="O109" s="169">
        <f>SUM(O110:O111)</f>
        <v>3.4400000000000003E-3</v>
      </c>
      <c r="P109" s="169"/>
      <c r="Q109" s="169">
        <f>SUM(Q110:Q111)</f>
        <v>0</v>
      </c>
      <c r="R109" s="169"/>
      <c r="S109" s="169"/>
      <c r="T109" s="170"/>
      <c r="U109" s="169">
        <f>SUM(U110:U111)</f>
        <v>2.0699999999999998</v>
      </c>
      <c r="AE109" t="s">
        <v>103</v>
      </c>
    </row>
    <row r="110" spans="1:60" outlineLevel="1" x14ac:dyDescent="0.2">
      <c r="A110" s="157">
        <v>93</v>
      </c>
      <c r="B110" s="163" t="s">
        <v>222</v>
      </c>
      <c r="C110" s="197" t="s">
        <v>223</v>
      </c>
      <c r="D110" s="165" t="s">
        <v>120</v>
      </c>
      <c r="E110" s="171">
        <v>1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66">
        <v>2.4000000000000001E-4</v>
      </c>
      <c r="O110" s="166">
        <f>ROUND(E110*N110,5)</f>
        <v>2.4000000000000001E-4</v>
      </c>
      <c r="P110" s="166">
        <v>0</v>
      </c>
      <c r="Q110" s="166">
        <f>ROUND(E110*P110,5)</f>
        <v>0</v>
      </c>
      <c r="R110" s="166"/>
      <c r="S110" s="166"/>
      <c r="T110" s="167">
        <v>0.28999999999999998</v>
      </c>
      <c r="U110" s="166">
        <f>ROUND(E110*T110,2)</f>
        <v>0.28999999999999998</v>
      </c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 t="s">
        <v>107</v>
      </c>
      <c r="AF110" s="156"/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</row>
    <row r="111" spans="1:60" outlineLevel="1" x14ac:dyDescent="0.2">
      <c r="A111" s="157">
        <v>94</v>
      </c>
      <c r="B111" s="163" t="s">
        <v>224</v>
      </c>
      <c r="C111" s="197" t="s">
        <v>225</v>
      </c>
      <c r="D111" s="165" t="s">
        <v>120</v>
      </c>
      <c r="E111" s="171">
        <v>16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66">
        <v>2.0000000000000001E-4</v>
      </c>
      <c r="O111" s="166">
        <f>ROUND(E111*N111,5)</f>
        <v>3.2000000000000002E-3</v>
      </c>
      <c r="P111" s="166">
        <v>0</v>
      </c>
      <c r="Q111" s="166">
        <f>ROUND(E111*P111,5)</f>
        <v>0</v>
      </c>
      <c r="R111" s="166"/>
      <c r="S111" s="166"/>
      <c r="T111" s="167">
        <v>0.11139</v>
      </c>
      <c r="U111" s="166">
        <f>ROUND(E111*T111,2)</f>
        <v>1.78</v>
      </c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 t="s">
        <v>107</v>
      </c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</row>
    <row r="112" spans="1:60" x14ac:dyDescent="0.2">
      <c r="A112" s="158" t="s">
        <v>102</v>
      </c>
      <c r="B112" s="164" t="s">
        <v>75</v>
      </c>
      <c r="C112" s="198" t="s">
        <v>26</v>
      </c>
      <c r="D112" s="168"/>
      <c r="E112" s="172"/>
      <c r="F112" s="175"/>
      <c r="G112" s="175">
        <f>SUMIF(AE113:AE114,"&lt;&gt;NOR",G113:G114)</f>
        <v>0</v>
      </c>
      <c r="H112" s="175"/>
      <c r="I112" s="175">
        <f>SUM(I113:I114)</f>
        <v>0</v>
      </c>
      <c r="J112" s="175"/>
      <c r="K112" s="175">
        <f>SUM(K113:K114)</f>
        <v>0</v>
      </c>
      <c r="L112" s="175"/>
      <c r="M112" s="175">
        <f>SUM(M113:M114)</f>
        <v>0</v>
      </c>
      <c r="N112" s="169"/>
      <c r="O112" s="169">
        <f>SUM(O113:O114)</f>
        <v>0</v>
      </c>
      <c r="P112" s="169"/>
      <c r="Q112" s="169">
        <f>SUM(Q113:Q114)</f>
        <v>0</v>
      </c>
      <c r="R112" s="169"/>
      <c r="S112" s="169"/>
      <c r="T112" s="170"/>
      <c r="U112" s="169">
        <f>SUM(U113:U114)</f>
        <v>0</v>
      </c>
      <c r="AE112" t="s">
        <v>103</v>
      </c>
    </row>
    <row r="113" spans="1:60" outlineLevel="1" x14ac:dyDescent="0.2">
      <c r="A113" s="157">
        <v>95</v>
      </c>
      <c r="B113" s="163" t="s">
        <v>237</v>
      </c>
      <c r="C113" s="197" t="s">
        <v>256</v>
      </c>
      <c r="D113" s="165" t="s">
        <v>239</v>
      </c>
      <c r="E113" s="171">
        <v>2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66">
        <v>0</v>
      </c>
      <c r="O113" s="166">
        <f>ROUND(E113*N113,5)</f>
        <v>0</v>
      </c>
      <c r="P113" s="166">
        <v>0</v>
      </c>
      <c r="Q113" s="166">
        <f>ROUND(E113*P113,5)</f>
        <v>0</v>
      </c>
      <c r="R113" s="166"/>
      <c r="S113" s="166"/>
      <c r="T113" s="167">
        <v>0</v>
      </c>
      <c r="U113" s="166">
        <f>ROUND(E113*T113,2)</f>
        <v>0</v>
      </c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 t="s">
        <v>107</v>
      </c>
      <c r="AF113" s="156"/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</row>
    <row r="114" spans="1:60" outlineLevel="1" x14ac:dyDescent="0.2">
      <c r="A114" s="184">
        <v>96</v>
      </c>
      <c r="B114" s="185" t="s">
        <v>240</v>
      </c>
      <c r="C114" s="199" t="s">
        <v>255</v>
      </c>
      <c r="D114" s="186" t="s">
        <v>239</v>
      </c>
      <c r="E114" s="187">
        <v>0.5</v>
      </c>
      <c r="F114" s="188"/>
      <c r="G114" s="189">
        <f>ROUND(E114*F114,2)</f>
        <v>0</v>
      </c>
      <c r="H114" s="188"/>
      <c r="I114" s="189">
        <f>ROUND(E114*H114,2)</f>
        <v>0</v>
      </c>
      <c r="J114" s="188"/>
      <c r="K114" s="189">
        <f>ROUND(E114*J114,2)</f>
        <v>0</v>
      </c>
      <c r="L114" s="189">
        <v>21</v>
      </c>
      <c r="M114" s="189">
        <f>G114*(1+L114/100)</f>
        <v>0</v>
      </c>
      <c r="N114" s="190">
        <v>0</v>
      </c>
      <c r="O114" s="190">
        <f>ROUND(E114*N114,5)</f>
        <v>0</v>
      </c>
      <c r="P114" s="190">
        <v>0</v>
      </c>
      <c r="Q114" s="190">
        <f>ROUND(E114*P114,5)</f>
        <v>0</v>
      </c>
      <c r="R114" s="190"/>
      <c r="S114" s="190"/>
      <c r="T114" s="191">
        <v>0</v>
      </c>
      <c r="U114" s="190">
        <f>ROUND(E114*T114,2)</f>
        <v>0</v>
      </c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 t="s">
        <v>107</v>
      </c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</row>
    <row r="115" spans="1:60" x14ac:dyDescent="0.2">
      <c r="A115" s="195"/>
      <c r="B115" s="7" t="s">
        <v>242</v>
      </c>
      <c r="C115" s="200" t="s">
        <v>242</v>
      </c>
      <c r="D115" s="195"/>
      <c r="E115" s="195"/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5"/>
      <c r="T115" s="195"/>
      <c r="U115" s="195"/>
      <c r="AC115">
        <v>15</v>
      </c>
      <c r="AD115">
        <v>21</v>
      </c>
    </row>
    <row r="116" spans="1:60" x14ac:dyDescent="0.2">
      <c r="A116" s="235"/>
      <c r="B116" s="234">
        <v>26</v>
      </c>
      <c r="C116" s="233" t="s">
        <v>242</v>
      </c>
      <c r="D116" s="232"/>
      <c r="E116" s="232"/>
      <c r="F116" s="232"/>
      <c r="G116" s="231">
        <f>G8+G13+G15+G17+G23+G33+G48+G72+G106+G109+G112</f>
        <v>0</v>
      </c>
      <c r="H116" s="195"/>
      <c r="I116" s="195"/>
      <c r="J116" s="195"/>
      <c r="K116" s="195"/>
      <c r="L116" s="195"/>
      <c r="M116" s="195"/>
      <c r="N116" s="195"/>
      <c r="O116" s="195"/>
      <c r="P116" s="195"/>
      <c r="Q116" s="195"/>
      <c r="R116" s="195"/>
      <c r="S116" s="195"/>
      <c r="T116" s="195"/>
      <c r="U116" s="195"/>
      <c r="AC116">
        <f>SUMIF(L7:L114,AC115,G7:G114)</f>
        <v>0</v>
      </c>
      <c r="AD116">
        <f>SUMIF(L7:L114,AD115,G7:G114)</f>
        <v>0</v>
      </c>
      <c r="AE116" t="s">
        <v>243</v>
      </c>
    </row>
    <row r="117" spans="1:60" x14ac:dyDescent="0.2">
      <c r="A117" s="195"/>
      <c r="B117" s="7" t="s">
        <v>242</v>
      </c>
      <c r="C117" s="200" t="s">
        <v>242</v>
      </c>
      <c r="D117" s="195"/>
      <c r="E117" s="195"/>
      <c r="F117" s="195"/>
      <c r="G117" s="195"/>
      <c r="H117" s="195"/>
      <c r="I117" s="195"/>
      <c r="J117" s="195"/>
      <c r="K117" s="195"/>
      <c r="L117" s="195"/>
      <c r="M117" s="195"/>
      <c r="N117" s="195"/>
      <c r="O117" s="195"/>
      <c r="P117" s="195"/>
      <c r="Q117" s="195"/>
      <c r="R117" s="195"/>
      <c r="S117" s="195"/>
      <c r="T117" s="195"/>
      <c r="U117" s="195"/>
    </row>
    <row r="118" spans="1:60" x14ac:dyDescent="0.2">
      <c r="A118" s="195"/>
      <c r="B118" s="7" t="s">
        <v>242</v>
      </c>
      <c r="C118" s="200" t="s">
        <v>242</v>
      </c>
      <c r="D118" s="195"/>
      <c r="E118" s="195"/>
      <c r="F118" s="195"/>
      <c r="G118" s="195"/>
      <c r="H118" s="195"/>
      <c r="I118" s="195"/>
      <c r="J118" s="195"/>
      <c r="K118" s="195"/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</row>
    <row r="119" spans="1:60" x14ac:dyDescent="0.2">
      <c r="A119" s="315">
        <v>33</v>
      </c>
      <c r="B119" s="315"/>
      <c r="C119" s="316"/>
      <c r="D119" s="195"/>
      <c r="E119" s="195"/>
      <c r="F119" s="195"/>
      <c r="G119" s="195"/>
      <c r="H119" s="195"/>
      <c r="I119" s="195"/>
      <c r="J119" s="195"/>
      <c r="K119" s="195"/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</row>
    <row r="120" spans="1:60" x14ac:dyDescent="0.2">
      <c r="A120" s="296"/>
      <c r="B120" s="297"/>
      <c r="C120" s="298"/>
      <c r="D120" s="297"/>
      <c r="E120" s="297"/>
      <c r="F120" s="297"/>
      <c r="G120" s="299"/>
      <c r="H120" s="195"/>
      <c r="I120" s="195"/>
      <c r="J120" s="195"/>
      <c r="K120" s="195"/>
      <c r="L120" s="195"/>
      <c r="M120" s="195"/>
      <c r="N120" s="195"/>
      <c r="O120" s="195"/>
      <c r="P120" s="195"/>
      <c r="Q120" s="195"/>
      <c r="R120" s="195"/>
      <c r="S120" s="195"/>
      <c r="T120" s="195"/>
      <c r="U120" s="195"/>
      <c r="AE120" t="s">
        <v>244</v>
      </c>
    </row>
    <row r="121" spans="1:60" x14ac:dyDescent="0.2">
      <c r="A121" s="300"/>
      <c r="B121" s="301"/>
      <c r="C121" s="302"/>
      <c r="D121" s="301"/>
      <c r="E121" s="301"/>
      <c r="F121" s="301"/>
      <c r="G121" s="303"/>
      <c r="H121" s="195"/>
      <c r="I121" s="195"/>
      <c r="J121" s="195"/>
      <c r="K121" s="195"/>
      <c r="L121" s="195"/>
      <c r="M121" s="195"/>
      <c r="N121" s="195"/>
      <c r="O121" s="195"/>
      <c r="P121" s="195"/>
      <c r="Q121" s="195"/>
      <c r="R121" s="195"/>
      <c r="S121" s="195"/>
      <c r="T121" s="195"/>
      <c r="U121" s="195"/>
    </row>
    <row r="122" spans="1:60" x14ac:dyDescent="0.2">
      <c r="A122" s="300"/>
      <c r="B122" s="301"/>
      <c r="C122" s="302"/>
      <c r="D122" s="301"/>
      <c r="E122" s="301"/>
      <c r="F122" s="301"/>
      <c r="G122" s="303"/>
      <c r="H122" s="195"/>
      <c r="I122" s="195"/>
      <c r="J122" s="195"/>
      <c r="K122" s="195"/>
      <c r="L122" s="195"/>
      <c r="M122" s="195"/>
      <c r="N122" s="195"/>
      <c r="O122" s="195"/>
      <c r="P122" s="195"/>
      <c r="Q122" s="195"/>
      <c r="R122" s="195"/>
      <c r="S122" s="195"/>
      <c r="T122" s="195"/>
      <c r="U122" s="195"/>
    </row>
    <row r="123" spans="1:60" x14ac:dyDescent="0.2">
      <c r="A123" s="300"/>
      <c r="B123" s="301"/>
      <c r="C123" s="302"/>
      <c r="D123" s="301"/>
      <c r="E123" s="301"/>
      <c r="F123" s="301"/>
      <c r="G123" s="303"/>
      <c r="H123" s="195"/>
      <c r="I123" s="195"/>
      <c r="J123" s="195"/>
      <c r="K123" s="195"/>
      <c r="L123" s="195"/>
      <c r="M123" s="195"/>
      <c r="N123" s="195"/>
      <c r="O123" s="195"/>
      <c r="P123" s="195"/>
      <c r="Q123" s="195"/>
      <c r="R123" s="195"/>
      <c r="S123" s="195"/>
      <c r="T123" s="195"/>
      <c r="U123" s="195"/>
    </row>
    <row r="124" spans="1:60" x14ac:dyDescent="0.2">
      <c r="A124" s="304"/>
      <c r="B124" s="305"/>
      <c r="C124" s="306"/>
      <c r="D124" s="305"/>
      <c r="E124" s="305"/>
      <c r="F124" s="305"/>
      <c r="G124" s="307"/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</row>
    <row r="125" spans="1:60" x14ac:dyDescent="0.2">
      <c r="A125" s="195"/>
      <c r="B125" s="7" t="s">
        <v>242</v>
      </c>
      <c r="C125" s="200" t="s">
        <v>242</v>
      </c>
      <c r="D125" s="195"/>
      <c r="E125" s="195"/>
      <c r="F125" s="195"/>
      <c r="G125" s="195"/>
      <c r="H125" s="195"/>
      <c r="I125" s="195"/>
      <c r="J125" s="195"/>
      <c r="K125" s="195"/>
      <c r="L125" s="195"/>
      <c r="M125" s="195"/>
      <c r="N125" s="195"/>
      <c r="O125" s="195"/>
      <c r="P125" s="195"/>
      <c r="Q125" s="195"/>
      <c r="R125" s="195"/>
      <c r="S125" s="195"/>
      <c r="T125" s="195"/>
      <c r="U125" s="195"/>
    </row>
    <row r="126" spans="1:60" x14ac:dyDescent="0.2">
      <c r="C126" s="202"/>
      <c r="AE126" t="s">
        <v>245</v>
      </c>
    </row>
  </sheetData>
  <mergeCells count="6">
    <mergeCell ref="A120:G124"/>
    <mergeCell ref="A1:G1"/>
    <mergeCell ref="C2:G2"/>
    <mergeCell ref="C3:G3"/>
    <mergeCell ref="C4:G4"/>
    <mergeCell ref="A119:C11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4"/>
  <sheetViews>
    <sheetView showGridLines="0" topLeftCell="B24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70" t="s">
        <v>40</v>
      </c>
      <c r="C1" s="271"/>
      <c r="D1" s="271"/>
      <c r="E1" s="271"/>
      <c r="F1" s="271"/>
      <c r="G1" s="271"/>
      <c r="H1" s="271"/>
      <c r="I1" s="271"/>
      <c r="J1" s="272"/>
    </row>
    <row r="2" spans="1:15" ht="23.25" customHeight="1" x14ac:dyDescent="0.2">
      <c r="A2" s="4"/>
      <c r="B2" s="81" t="s">
        <v>38</v>
      </c>
      <c r="C2" s="82"/>
      <c r="D2" s="273" t="s">
        <v>254</v>
      </c>
      <c r="E2" s="274"/>
      <c r="F2" s="274"/>
      <c r="G2" s="274"/>
      <c r="H2" s="274"/>
      <c r="I2" s="274"/>
      <c r="J2" s="275"/>
      <c r="O2" s="2"/>
    </row>
    <row r="3" spans="1:15" ht="23.25" customHeight="1" x14ac:dyDescent="0.2">
      <c r="A3" s="4"/>
      <c r="B3" s="83" t="s">
        <v>43</v>
      </c>
      <c r="C3" s="84"/>
      <c r="D3" s="276" t="s">
        <v>398</v>
      </c>
      <c r="E3" s="277"/>
      <c r="F3" s="277"/>
      <c r="G3" s="277"/>
      <c r="H3" s="277"/>
      <c r="I3" s="277"/>
      <c r="J3" s="278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9" t="s">
        <v>49</v>
      </c>
      <c r="E11" s="279"/>
      <c r="F11" s="279"/>
      <c r="G11" s="279"/>
      <c r="H11" s="28" t="s">
        <v>33</v>
      </c>
      <c r="I11" s="206" t="s">
        <v>52</v>
      </c>
      <c r="J11" s="11"/>
    </row>
    <row r="12" spans="1:15" ht="15.75" customHeight="1" x14ac:dyDescent="0.2">
      <c r="A12" s="4"/>
      <c r="B12" s="41"/>
      <c r="C12" s="26"/>
      <c r="D12" s="280" t="s">
        <v>50</v>
      </c>
      <c r="E12" s="280"/>
      <c r="F12" s="280"/>
      <c r="G12" s="280"/>
      <c r="H12" s="28" t="s">
        <v>34</v>
      </c>
      <c r="I12" s="206"/>
      <c r="J12" s="11"/>
    </row>
    <row r="13" spans="1:15" ht="15.75" customHeight="1" x14ac:dyDescent="0.2">
      <c r="A13" s="4"/>
      <c r="B13" s="42"/>
      <c r="C13" s="93" t="s">
        <v>51</v>
      </c>
      <c r="D13" s="269" t="s">
        <v>50</v>
      </c>
      <c r="E13" s="269"/>
      <c r="F13" s="269"/>
      <c r="G13" s="26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6"/>
      <c r="F15" s="266"/>
      <c r="G15" s="267"/>
      <c r="H15" s="267"/>
      <c r="I15" s="267" t="s">
        <v>28</v>
      </c>
      <c r="J15" s="268"/>
    </row>
    <row r="16" spans="1:15" ht="23.25" customHeight="1" x14ac:dyDescent="0.2">
      <c r="A16" s="144" t="s">
        <v>23</v>
      </c>
      <c r="B16" s="145" t="s">
        <v>23</v>
      </c>
      <c r="C16" s="226"/>
      <c r="D16" s="225"/>
      <c r="E16" s="319"/>
      <c r="F16" s="322"/>
      <c r="G16" s="319"/>
      <c r="H16" s="322"/>
      <c r="I16" s="319">
        <f>SUMIF(F47:F60,A16,I47:I60)+SUMIF(F47:F60,"PSU",I47:I60)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226"/>
      <c r="D17" s="225"/>
      <c r="E17" s="319"/>
      <c r="F17" s="322"/>
      <c r="G17" s="319"/>
      <c r="H17" s="322"/>
      <c r="I17" s="319">
        <f>SUMIF(F47:F60,A17,I47:I60)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226"/>
      <c r="D18" s="225"/>
      <c r="E18" s="319"/>
      <c r="F18" s="322"/>
      <c r="G18" s="319"/>
      <c r="H18" s="322"/>
      <c r="I18" s="319">
        <f>SUMIF(F47:F60,A18,I47:I60)</f>
        <v>0</v>
      </c>
      <c r="J18" s="260"/>
    </row>
    <row r="19" spans="1:10" ht="23.25" customHeight="1" x14ac:dyDescent="0.2">
      <c r="A19" s="144" t="s">
        <v>75</v>
      </c>
      <c r="B19" s="145" t="s">
        <v>26</v>
      </c>
      <c r="C19" s="226"/>
      <c r="D19" s="225"/>
      <c r="E19" s="319"/>
      <c r="F19" s="322"/>
      <c r="G19" s="319"/>
      <c r="H19" s="322"/>
      <c r="I19" s="319">
        <f>SUMIF(F47:F60,A19,I47:I60)</f>
        <v>0</v>
      </c>
      <c r="J19" s="260"/>
    </row>
    <row r="20" spans="1:10" ht="23.25" customHeight="1" x14ac:dyDescent="0.2">
      <c r="A20" s="144" t="s">
        <v>76</v>
      </c>
      <c r="B20" s="145" t="s">
        <v>27</v>
      </c>
      <c r="C20" s="226"/>
      <c r="D20" s="225"/>
      <c r="E20" s="319"/>
      <c r="F20" s="322"/>
      <c r="G20" s="319"/>
      <c r="H20" s="322"/>
      <c r="I20" s="319">
        <f>SUMIF(F47:F60,A20,I47:I60)</f>
        <v>0</v>
      </c>
      <c r="J20" s="260"/>
    </row>
    <row r="21" spans="1:10" ht="23.25" customHeight="1" x14ac:dyDescent="0.2">
      <c r="A21" s="4"/>
      <c r="B21" s="74" t="s">
        <v>28</v>
      </c>
      <c r="C21" s="230"/>
      <c r="D21" s="229"/>
      <c r="E21" s="320"/>
      <c r="F21" s="321"/>
      <c r="G21" s="320"/>
      <c r="H21" s="321"/>
      <c r="I21" s="320">
        <f>SUM(I16:J20)</f>
        <v>0</v>
      </c>
      <c r="J21" s="263"/>
    </row>
    <row r="22" spans="1:10" ht="33" customHeight="1" x14ac:dyDescent="0.2">
      <c r="A22" s="4"/>
      <c r="B22" s="65" t="s">
        <v>32</v>
      </c>
      <c r="C22" s="226"/>
      <c r="D22" s="225"/>
      <c r="E22" s="228"/>
      <c r="F22" s="223"/>
      <c r="G22" s="227"/>
      <c r="H22" s="227"/>
      <c r="I22" s="227"/>
      <c r="J22" s="62"/>
    </row>
    <row r="23" spans="1:10" ht="23.25" customHeight="1" x14ac:dyDescent="0.2">
      <c r="A23" s="4"/>
      <c r="B23" s="57" t="s">
        <v>11</v>
      </c>
      <c r="C23" s="226"/>
      <c r="D23" s="225"/>
      <c r="E23" s="224">
        <v>15</v>
      </c>
      <c r="F23" s="223" t="s">
        <v>0</v>
      </c>
      <c r="G23" s="317">
        <f>ZakladDPHSniVypocet</f>
        <v>0</v>
      </c>
      <c r="H23" s="318"/>
      <c r="I23" s="31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6"/>
      <c r="D24" s="225"/>
      <c r="E24" s="224">
        <f>SazbaDPH1</f>
        <v>15</v>
      </c>
      <c r="F24" s="223" t="s">
        <v>0</v>
      </c>
      <c r="G24" s="323">
        <f>ZakladDPHSni*SazbaDPH1/100</f>
        <v>0</v>
      </c>
      <c r="H24" s="324"/>
      <c r="I24" s="32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6"/>
      <c r="D25" s="225"/>
      <c r="E25" s="224">
        <v>21</v>
      </c>
      <c r="F25" s="223" t="s">
        <v>0</v>
      </c>
      <c r="G25" s="317">
        <f>ZakladDPHZaklVypocet</f>
        <v>0</v>
      </c>
      <c r="H25" s="318"/>
      <c r="I25" s="31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8">
        <f>ZakladDPHZakl*SazbaDPH2/100</f>
        <v>0</v>
      </c>
      <c r="H26" s="249"/>
      <c r="I26" s="24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50">
        <f>0</f>
        <v>0</v>
      </c>
      <c r="H27" s="250"/>
      <c r="I27" s="25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52">
        <f>ZakladDPHSni+DPHSni+ZakladDPHZakl+DPHZakl+Zaokrouhleni</f>
        <v>0</v>
      </c>
      <c r="H29" s="252"/>
      <c r="I29" s="252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3" t="s">
        <v>2</v>
      </c>
      <c r="E35" s="25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22" t="s">
        <v>16</v>
      </c>
      <c r="C38" s="100" t="s">
        <v>5</v>
      </c>
      <c r="D38" s="101"/>
      <c r="E38" s="101"/>
      <c r="F38" s="221" t="str">
        <f>B23</f>
        <v>Základ pro sníženou DPH</v>
      </c>
      <c r="G38" s="221" t="str">
        <f>B25</f>
        <v>Základ pro základní DPH</v>
      </c>
      <c r="H38" s="220" t="s">
        <v>17</v>
      </c>
      <c r="I38" s="220" t="s">
        <v>1</v>
      </c>
      <c r="J38" s="219" t="s">
        <v>0</v>
      </c>
    </row>
    <row r="39" spans="1:10" ht="25.5" hidden="1" customHeight="1" x14ac:dyDescent="0.2">
      <c r="A39" s="97">
        <v>1</v>
      </c>
      <c r="B39" s="218"/>
      <c r="C39" s="326"/>
      <c r="D39" s="327"/>
      <c r="E39" s="327"/>
      <c r="F39" s="217">
        <f>' Pol B4'!AC124</f>
        <v>0</v>
      </c>
      <c r="G39" s="216">
        <f>' Pol B4'!AD124</f>
        <v>0</v>
      </c>
      <c r="H39" s="215">
        <f>(F39*SazbaDPH1/100)+(G39*SazbaDPH2/100)</f>
        <v>0</v>
      </c>
      <c r="I39" s="215">
        <f>F39+G39+H39</f>
        <v>0</v>
      </c>
      <c r="J39" s="214" t="str">
        <f>IF(CenaCelkemVypocet=0,"",I39/CenaCelkemVypocet*100)</f>
        <v/>
      </c>
    </row>
    <row r="40" spans="1:10" ht="25.5" hidden="1" customHeight="1" x14ac:dyDescent="0.2">
      <c r="A40" s="97"/>
      <c r="B40" s="328" t="s">
        <v>53</v>
      </c>
      <c r="C40" s="329"/>
      <c r="D40" s="329"/>
      <c r="E40" s="330"/>
      <c r="F40" s="213">
        <f>SUMIF(A39:A39,"=1",F39:F39)</f>
        <v>0</v>
      </c>
      <c r="G40" s="212">
        <f>SUMIF(A39:A39,"=1",G39:G39)</f>
        <v>0</v>
      </c>
      <c r="H40" s="212">
        <f>SUMIF(A39:A39,"=1",H39:H39)</f>
        <v>0</v>
      </c>
      <c r="I40" s="212">
        <f>SUMIF(A39:A39,"=1",I39:I39)</f>
        <v>0</v>
      </c>
      <c r="J40" s="211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10" t="s">
        <v>56</v>
      </c>
      <c r="G46" s="210"/>
      <c r="H46" s="210"/>
      <c r="I46" s="331" t="s">
        <v>28</v>
      </c>
      <c r="J46" s="331"/>
    </row>
    <row r="47" spans="1:10" ht="25.5" customHeight="1" x14ac:dyDescent="0.2">
      <c r="A47" s="122"/>
      <c r="B47" s="130" t="s">
        <v>397</v>
      </c>
      <c r="C47" s="290" t="s">
        <v>396</v>
      </c>
      <c r="D47" s="291"/>
      <c r="E47" s="291"/>
      <c r="F47" s="209" t="s">
        <v>23</v>
      </c>
      <c r="G47" s="208"/>
      <c r="H47" s="208"/>
      <c r="I47" s="325">
        <f>' Pol B4'!G8</f>
        <v>0</v>
      </c>
      <c r="J47" s="325"/>
    </row>
    <row r="48" spans="1:10" ht="25.5" customHeight="1" x14ac:dyDescent="0.2">
      <c r="A48" s="122"/>
      <c r="B48" s="124" t="s">
        <v>395</v>
      </c>
      <c r="C48" s="282" t="s">
        <v>394</v>
      </c>
      <c r="D48" s="283"/>
      <c r="E48" s="283"/>
      <c r="F48" s="134" t="s">
        <v>23</v>
      </c>
      <c r="G48" s="203"/>
      <c r="H48" s="203"/>
      <c r="I48" s="281">
        <f>' Pol B4'!G15</f>
        <v>0</v>
      </c>
      <c r="J48" s="281"/>
    </row>
    <row r="49" spans="1:10" ht="25.5" customHeight="1" x14ac:dyDescent="0.2">
      <c r="A49" s="122"/>
      <c r="B49" s="124" t="s">
        <v>252</v>
      </c>
      <c r="C49" s="282" t="s">
        <v>251</v>
      </c>
      <c r="D49" s="283"/>
      <c r="E49" s="283"/>
      <c r="F49" s="134" t="s">
        <v>23</v>
      </c>
      <c r="G49" s="203"/>
      <c r="H49" s="203"/>
      <c r="I49" s="281">
        <f>' Pol B4'!G18</f>
        <v>0</v>
      </c>
      <c r="J49" s="281"/>
    </row>
    <row r="50" spans="1:10" ht="25.5" customHeight="1" x14ac:dyDescent="0.2">
      <c r="A50" s="122"/>
      <c r="B50" s="124" t="s">
        <v>59</v>
      </c>
      <c r="C50" s="282" t="s">
        <v>60</v>
      </c>
      <c r="D50" s="283"/>
      <c r="E50" s="283"/>
      <c r="F50" s="134" t="s">
        <v>23</v>
      </c>
      <c r="G50" s="203"/>
      <c r="H50" s="203"/>
      <c r="I50" s="281">
        <f>' Pol B4'!G22</f>
        <v>0</v>
      </c>
      <c r="J50" s="281"/>
    </row>
    <row r="51" spans="1:10" ht="25.5" customHeight="1" x14ac:dyDescent="0.2">
      <c r="A51" s="122"/>
      <c r="B51" s="124" t="s">
        <v>61</v>
      </c>
      <c r="C51" s="282" t="s">
        <v>62</v>
      </c>
      <c r="D51" s="283"/>
      <c r="E51" s="283"/>
      <c r="F51" s="134" t="s">
        <v>23</v>
      </c>
      <c r="G51" s="203"/>
      <c r="H51" s="203"/>
      <c r="I51" s="281">
        <f>' Pol B4'!G24</f>
        <v>0</v>
      </c>
      <c r="J51" s="281"/>
    </row>
    <row r="52" spans="1:10" ht="25.5" customHeight="1" x14ac:dyDescent="0.2">
      <c r="A52" s="122"/>
      <c r="B52" s="124" t="s">
        <v>393</v>
      </c>
      <c r="C52" s="282" t="s">
        <v>392</v>
      </c>
      <c r="D52" s="283"/>
      <c r="E52" s="283"/>
      <c r="F52" s="134" t="s">
        <v>23</v>
      </c>
      <c r="G52" s="203"/>
      <c r="H52" s="203"/>
      <c r="I52" s="281">
        <f>' Pol B4'!G26</f>
        <v>0</v>
      </c>
      <c r="J52" s="281"/>
    </row>
    <row r="53" spans="1:10" ht="25.5" customHeight="1" x14ac:dyDescent="0.2">
      <c r="A53" s="122"/>
      <c r="B53" s="124" t="s">
        <v>391</v>
      </c>
      <c r="C53" s="282" t="s">
        <v>390</v>
      </c>
      <c r="D53" s="283"/>
      <c r="E53" s="283"/>
      <c r="F53" s="134" t="s">
        <v>24</v>
      </c>
      <c r="G53" s="203"/>
      <c r="H53" s="203"/>
      <c r="I53" s="281">
        <f>' Pol B4'!G30</f>
        <v>0</v>
      </c>
      <c r="J53" s="281"/>
    </row>
    <row r="54" spans="1:10" ht="25.5" customHeight="1" x14ac:dyDescent="0.2">
      <c r="A54" s="122"/>
      <c r="B54" s="124" t="s">
        <v>65</v>
      </c>
      <c r="C54" s="282" t="s">
        <v>66</v>
      </c>
      <c r="D54" s="283"/>
      <c r="E54" s="283"/>
      <c r="F54" s="134" t="s">
        <v>24</v>
      </c>
      <c r="G54" s="203"/>
      <c r="H54" s="203"/>
      <c r="I54" s="281">
        <f>' Pol B4'!G33</f>
        <v>0</v>
      </c>
      <c r="J54" s="281"/>
    </row>
    <row r="55" spans="1:10" ht="25.5" customHeight="1" x14ac:dyDescent="0.2">
      <c r="A55" s="122"/>
      <c r="B55" s="124" t="s">
        <v>249</v>
      </c>
      <c r="C55" s="282" t="s">
        <v>248</v>
      </c>
      <c r="D55" s="283"/>
      <c r="E55" s="283"/>
      <c r="F55" s="134" t="s">
        <v>24</v>
      </c>
      <c r="G55" s="203"/>
      <c r="H55" s="203"/>
      <c r="I55" s="281">
        <f>' Pol B4'!G40</f>
        <v>0</v>
      </c>
      <c r="J55" s="281"/>
    </row>
    <row r="56" spans="1:10" ht="25.5" customHeight="1" x14ac:dyDescent="0.2">
      <c r="A56" s="122"/>
      <c r="B56" s="124" t="s">
        <v>67</v>
      </c>
      <c r="C56" s="282" t="s">
        <v>68</v>
      </c>
      <c r="D56" s="283"/>
      <c r="E56" s="283"/>
      <c r="F56" s="134" t="s">
        <v>24</v>
      </c>
      <c r="G56" s="203"/>
      <c r="H56" s="203"/>
      <c r="I56" s="281">
        <f>' Pol B4'!G58</f>
        <v>0</v>
      </c>
      <c r="J56" s="281"/>
    </row>
    <row r="57" spans="1:10" ht="25.5" customHeight="1" x14ac:dyDescent="0.2">
      <c r="A57" s="122"/>
      <c r="B57" s="124" t="s">
        <v>247</v>
      </c>
      <c r="C57" s="282" t="s">
        <v>246</v>
      </c>
      <c r="D57" s="283"/>
      <c r="E57" s="283"/>
      <c r="F57" s="134" t="s">
        <v>24</v>
      </c>
      <c r="G57" s="203"/>
      <c r="H57" s="203"/>
      <c r="I57" s="281">
        <f>' Pol B4'!G78</f>
        <v>0</v>
      </c>
      <c r="J57" s="281"/>
    </row>
    <row r="58" spans="1:10" ht="25.5" customHeight="1" x14ac:dyDescent="0.2">
      <c r="A58" s="122"/>
      <c r="B58" s="124" t="s">
        <v>69</v>
      </c>
      <c r="C58" s="282" t="s">
        <v>70</v>
      </c>
      <c r="D58" s="283"/>
      <c r="E58" s="283"/>
      <c r="F58" s="134" t="s">
        <v>24</v>
      </c>
      <c r="G58" s="203"/>
      <c r="H58" s="203"/>
      <c r="I58" s="281">
        <f>' Pol B4'!G113</f>
        <v>0</v>
      </c>
      <c r="J58" s="281"/>
    </row>
    <row r="59" spans="1:10" ht="25.5" customHeight="1" x14ac:dyDescent="0.2">
      <c r="A59" s="122"/>
      <c r="B59" s="124" t="s">
        <v>71</v>
      </c>
      <c r="C59" s="282" t="s">
        <v>72</v>
      </c>
      <c r="D59" s="283"/>
      <c r="E59" s="283"/>
      <c r="F59" s="134" t="s">
        <v>24</v>
      </c>
      <c r="G59" s="203"/>
      <c r="H59" s="203"/>
      <c r="I59" s="281">
        <f>' Pol B4'!G117</f>
        <v>0</v>
      </c>
      <c r="J59" s="281"/>
    </row>
    <row r="60" spans="1:10" ht="25.5" customHeight="1" x14ac:dyDescent="0.2">
      <c r="A60" s="122"/>
      <c r="B60" s="131" t="s">
        <v>75</v>
      </c>
      <c r="C60" s="285" t="s">
        <v>26</v>
      </c>
      <c r="D60" s="286"/>
      <c r="E60" s="286"/>
      <c r="F60" s="137" t="s">
        <v>75</v>
      </c>
      <c r="G60" s="204"/>
      <c r="H60" s="204"/>
      <c r="I60" s="284">
        <f>' Pol B4'!G120</f>
        <v>0</v>
      </c>
      <c r="J60" s="284"/>
    </row>
    <row r="61" spans="1:10" ht="25.5" customHeight="1" x14ac:dyDescent="0.2">
      <c r="A61" s="123"/>
      <c r="B61" s="127" t="s">
        <v>1</v>
      </c>
      <c r="C61" s="127"/>
      <c r="D61" s="128"/>
      <c r="E61" s="128"/>
      <c r="F61" s="140"/>
      <c r="G61" s="205"/>
      <c r="H61" s="205"/>
      <c r="I61" s="287">
        <f>SUM(I47:I60)</f>
        <v>0</v>
      </c>
      <c r="J61" s="287"/>
    </row>
    <row r="62" spans="1:10" x14ac:dyDescent="0.2">
      <c r="F62" s="143"/>
      <c r="G62" s="96"/>
      <c r="H62" s="143"/>
      <c r="I62" s="96"/>
      <c r="J62" s="96"/>
    </row>
    <row r="63" spans="1:10" x14ac:dyDescent="0.2">
      <c r="F63" s="143"/>
      <c r="G63" s="96"/>
      <c r="H63" s="143"/>
      <c r="I63" s="96"/>
      <c r="J63" s="96"/>
    </row>
    <row r="64" spans="1:10" x14ac:dyDescent="0.2">
      <c r="F64" s="143"/>
      <c r="G64" s="96"/>
      <c r="H64" s="143"/>
      <c r="I64" s="96"/>
      <c r="J64" s="96"/>
    </row>
  </sheetData>
  <mergeCells count="6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I58:J58"/>
    <mergeCell ref="C58:E58"/>
    <mergeCell ref="I59:J59"/>
    <mergeCell ref="C59:E59"/>
    <mergeCell ref="I60:J60"/>
    <mergeCell ref="C60:E60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4"/>
  <sheetViews>
    <sheetView workbookViewId="0">
      <selection activeCell="G12" sqref="G1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8" t="s">
        <v>6</v>
      </c>
      <c r="B1" s="308"/>
      <c r="C1" s="308"/>
      <c r="D1" s="308"/>
      <c r="E1" s="308"/>
      <c r="F1" s="308"/>
      <c r="G1" s="308"/>
      <c r="AE1" t="s">
        <v>78</v>
      </c>
    </row>
    <row r="2" spans="1:60" ht="24.95" customHeight="1" x14ac:dyDescent="0.2">
      <c r="A2" s="241" t="s">
        <v>77</v>
      </c>
      <c r="B2" s="240"/>
      <c r="C2" s="332" t="s">
        <v>254</v>
      </c>
      <c r="D2" s="333"/>
      <c r="E2" s="333"/>
      <c r="F2" s="333"/>
      <c r="G2" s="334"/>
      <c r="AE2" t="s">
        <v>79</v>
      </c>
    </row>
    <row r="3" spans="1:60" ht="24.95" customHeight="1" x14ac:dyDescent="0.2">
      <c r="A3" s="241" t="s">
        <v>7</v>
      </c>
      <c r="B3" s="240"/>
      <c r="C3" s="332" t="s">
        <v>398</v>
      </c>
      <c r="D3" s="333"/>
      <c r="E3" s="333"/>
      <c r="F3" s="333"/>
      <c r="G3" s="334"/>
      <c r="AE3" t="s">
        <v>80</v>
      </c>
    </row>
    <row r="4" spans="1:60" ht="24.95" hidden="1" customHeight="1" x14ac:dyDescent="0.2">
      <c r="A4" s="241" t="s">
        <v>8</v>
      </c>
      <c r="B4" s="240"/>
      <c r="C4" s="332"/>
      <c r="D4" s="333"/>
      <c r="E4" s="333"/>
      <c r="F4" s="333"/>
      <c r="G4" s="334"/>
      <c r="AE4" t="s">
        <v>81</v>
      </c>
    </row>
    <row r="5" spans="1:60" hidden="1" x14ac:dyDescent="0.2">
      <c r="A5" s="239" t="s">
        <v>82</v>
      </c>
      <c r="B5" s="151"/>
      <c r="C5" s="152"/>
      <c r="D5" s="153"/>
      <c r="E5" s="153"/>
      <c r="F5" s="153"/>
      <c r="G5" s="238"/>
      <c r="AE5" t="s">
        <v>83</v>
      </c>
    </row>
    <row r="7" spans="1:60" ht="38.25" x14ac:dyDescent="0.2">
      <c r="A7" s="236" t="s">
        <v>84</v>
      </c>
      <c r="B7" s="237" t="s">
        <v>85</v>
      </c>
      <c r="C7" s="237" t="s">
        <v>86</v>
      </c>
      <c r="D7" s="236" t="s">
        <v>87</v>
      </c>
      <c r="E7" s="236" t="s">
        <v>88</v>
      </c>
      <c r="F7" s="155" t="s">
        <v>89</v>
      </c>
      <c r="G7" s="236" t="s">
        <v>28</v>
      </c>
      <c r="H7" s="177" t="s">
        <v>29</v>
      </c>
      <c r="I7" s="177" t="s">
        <v>90</v>
      </c>
      <c r="J7" s="177" t="s">
        <v>30</v>
      </c>
      <c r="K7" s="177" t="s">
        <v>91</v>
      </c>
      <c r="L7" s="177" t="s">
        <v>92</v>
      </c>
      <c r="M7" s="177" t="s">
        <v>93</v>
      </c>
      <c r="N7" s="177" t="s">
        <v>94</v>
      </c>
      <c r="O7" s="177" t="s">
        <v>95</v>
      </c>
      <c r="P7" s="177" t="s">
        <v>96</v>
      </c>
      <c r="Q7" s="177" t="s">
        <v>97</v>
      </c>
      <c r="R7" s="177" t="s">
        <v>98</v>
      </c>
      <c r="S7" s="177" t="s">
        <v>99</v>
      </c>
      <c r="T7" s="177" t="s">
        <v>100</v>
      </c>
      <c r="U7" s="177" t="s">
        <v>101</v>
      </c>
    </row>
    <row r="8" spans="1:60" x14ac:dyDescent="0.2">
      <c r="A8" s="178" t="s">
        <v>102</v>
      </c>
      <c r="B8" s="179" t="s">
        <v>397</v>
      </c>
      <c r="C8" s="180" t="s">
        <v>396</v>
      </c>
      <c r="D8" s="181"/>
      <c r="E8" s="182"/>
      <c r="F8" s="183"/>
      <c r="G8" s="183">
        <f>SUMIF(AE9:AE14,"&lt;&gt;NOR",G9:G14)</f>
        <v>0</v>
      </c>
      <c r="H8" s="183"/>
      <c r="I8" s="183">
        <f>SUM(I9:I14)</f>
        <v>0</v>
      </c>
      <c r="J8" s="183"/>
      <c r="K8" s="183">
        <f>SUM(K9:K14)</f>
        <v>0</v>
      </c>
      <c r="L8" s="183"/>
      <c r="M8" s="183">
        <f>SUM(M9:M14)</f>
        <v>0</v>
      </c>
      <c r="N8" s="161"/>
      <c r="O8" s="161">
        <f>SUM(O9:O14)</f>
        <v>1.7</v>
      </c>
      <c r="P8" s="161"/>
      <c r="Q8" s="161">
        <f>SUM(Q9:Q14)</f>
        <v>0</v>
      </c>
      <c r="R8" s="161"/>
      <c r="S8" s="161"/>
      <c r="T8" s="178"/>
      <c r="U8" s="161">
        <f>SUM(U9:U14)</f>
        <v>8.93</v>
      </c>
      <c r="AE8" t="s">
        <v>103</v>
      </c>
    </row>
    <row r="9" spans="1:60" ht="22.5" outlineLevel="1" x14ac:dyDescent="0.2">
      <c r="A9" s="157">
        <v>1</v>
      </c>
      <c r="B9" s="163" t="s">
        <v>448</v>
      </c>
      <c r="C9" s="197" t="s">
        <v>447</v>
      </c>
      <c r="D9" s="165" t="s">
        <v>430</v>
      </c>
      <c r="E9" s="171">
        <v>1.1000000000000001</v>
      </c>
      <c r="F9" s="173"/>
      <c r="G9" s="174">
        <f t="shared" ref="G9:G14" si="0">ROUND(E9*F9,2)</f>
        <v>0</v>
      </c>
      <c r="H9" s="173"/>
      <c r="I9" s="174">
        <f t="shared" ref="I9:I14" si="1">ROUND(E9*H9,2)</f>
        <v>0</v>
      </c>
      <c r="J9" s="173"/>
      <c r="K9" s="174">
        <f t="shared" ref="K9:K14" si="2">ROUND(E9*J9,2)</f>
        <v>0</v>
      </c>
      <c r="L9" s="174">
        <v>21</v>
      </c>
      <c r="M9" s="174">
        <f t="shared" ref="M9:M14" si="3">G9*(1+L9/100)</f>
        <v>0</v>
      </c>
      <c r="N9" s="166">
        <v>0</v>
      </c>
      <c r="O9" s="166">
        <f t="shared" ref="O9:O14" si="4">ROUND(E9*N9,5)</f>
        <v>0</v>
      </c>
      <c r="P9" s="166">
        <v>0</v>
      </c>
      <c r="Q9" s="166">
        <f t="shared" ref="Q9:Q14" si="5">ROUND(E9*P9,5)</f>
        <v>0</v>
      </c>
      <c r="R9" s="166"/>
      <c r="S9" s="166"/>
      <c r="T9" s="167">
        <v>4.7279999999999998</v>
      </c>
      <c r="U9" s="166">
        <f t="shared" ref="U9:U14" si="6">ROUND(E9*T9,2)</f>
        <v>5.2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107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446</v>
      </c>
      <c r="C10" s="197" t="s">
        <v>445</v>
      </c>
      <c r="D10" s="165" t="s">
        <v>430</v>
      </c>
      <c r="E10" s="171">
        <v>1.1000000000000001</v>
      </c>
      <c r="F10" s="173"/>
      <c r="G10" s="174">
        <f t="shared" si="0"/>
        <v>0</v>
      </c>
      <c r="H10" s="173"/>
      <c r="I10" s="174">
        <f t="shared" si="1"/>
        <v>0</v>
      </c>
      <c r="J10" s="173"/>
      <c r="K10" s="174">
        <f t="shared" si="2"/>
        <v>0</v>
      </c>
      <c r="L10" s="174">
        <v>21</v>
      </c>
      <c r="M10" s="174">
        <f t="shared" si="3"/>
        <v>0</v>
      </c>
      <c r="N10" s="166">
        <v>0</v>
      </c>
      <c r="O10" s="166">
        <f t="shared" si="4"/>
        <v>0</v>
      </c>
      <c r="P10" s="166">
        <v>0</v>
      </c>
      <c r="Q10" s="166">
        <f t="shared" si="5"/>
        <v>0</v>
      </c>
      <c r="R10" s="166"/>
      <c r="S10" s="166"/>
      <c r="T10" s="167">
        <v>1.9379999999999999</v>
      </c>
      <c r="U10" s="166">
        <f t="shared" si="6"/>
        <v>2.13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107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444</v>
      </c>
      <c r="C11" s="197" t="s">
        <v>443</v>
      </c>
      <c r="D11" s="165" t="s">
        <v>430</v>
      </c>
      <c r="E11" s="171">
        <v>1.1000000000000001</v>
      </c>
      <c r="F11" s="173"/>
      <c r="G11" s="174">
        <f t="shared" si="0"/>
        <v>0</v>
      </c>
      <c r="H11" s="173"/>
      <c r="I11" s="174">
        <f t="shared" si="1"/>
        <v>0</v>
      </c>
      <c r="J11" s="173"/>
      <c r="K11" s="174">
        <f t="shared" si="2"/>
        <v>0</v>
      </c>
      <c r="L11" s="174">
        <v>21</v>
      </c>
      <c r="M11" s="174">
        <f t="shared" si="3"/>
        <v>0</v>
      </c>
      <c r="N11" s="166">
        <v>0</v>
      </c>
      <c r="O11" s="166">
        <f t="shared" si="4"/>
        <v>0</v>
      </c>
      <c r="P11" s="166">
        <v>0</v>
      </c>
      <c r="Q11" s="166">
        <f t="shared" si="5"/>
        <v>0</v>
      </c>
      <c r="R11" s="166"/>
      <c r="S11" s="166"/>
      <c r="T11" s="167">
        <v>1.0999999999999999E-2</v>
      </c>
      <c r="U11" s="166">
        <f t="shared" si="6"/>
        <v>0.01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107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442</v>
      </c>
      <c r="C12" s="197" t="s">
        <v>441</v>
      </c>
      <c r="D12" s="165" t="s">
        <v>112</v>
      </c>
      <c r="E12" s="171">
        <v>1.1000000000000001</v>
      </c>
      <c r="F12" s="173"/>
      <c r="G12" s="174">
        <f t="shared" si="0"/>
        <v>0</v>
      </c>
      <c r="H12" s="173"/>
      <c r="I12" s="174">
        <f t="shared" si="1"/>
        <v>0</v>
      </c>
      <c r="J12" s="173"/>
      <c r="K12" s="174">
        <f t="shared" si="2"/>
        <v>0</v>
      </c>
      <c r="L12" s="174">
        <v>21</v>
      </c>
      <c r="M12" s="174">
        <f t="shared" si="3"/>
        <v>0</v>
      </c>
      <c r="N12" s="166">
        <v>0</v>
      </c>
      <c r="O12" s="166">
        <f t="shared" si="4"/>
        <v>0</v>
      </c>
      <c r="P12" s="166">
        <v>0</v>
      </c>
      <c r="Q12" s="166">
        <f t="shared" si="5"/>
        <v>0</v>
      </c>
      <c r="R12" s="166"/>
      <c r="S12" s="166"/>
      <c r="T12" s="167">
        <v>0</v>
      </c>
      <c r="U12" s="166">
        <f t="shared" si="6"/>
        <v>0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107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ht="22.5" outlineLevel="1" x14ac:dyDescent="0.2">
      <c r="A13" s="157">
        <v>5</v>
      </c>
      <c r="B13" s="163" t="s">
        <v>439</v>
      </c>
      <c r="C13" s="197" t="s">
        <v>440</v>
      </c>
      <c r="D13" s="165" t="s">
        <v>430</v>
      </c>
      <c r="E13" s="171">
        <v>0.3</v>
      </c>
      <c r="F13" s="173"/>
      <c r="G13" s="174">
        <f t="shared" si="0"/>
        <v>0</v>
      </c>
      <c r="H13" s="173"/>
      <c r="I13" s="174">
        <f t="shared" si="1"/>
        <v>0</v>
      </c>
      <c r="J13" s="173"/>
      <c r="K13" s="174">
        <f t="shared" si="2"/>
        <v>0</v>
      </c>
      <c r="L13" s="174">
        <v>21</v>
      </c>
      <c r="M13" s="174">
        <f t="shared" si="3"/>
        <v>0</v>
      </c>
      <c r="N13" s="166">
        <v>1.7</v>
      </c>
      <c r="O13" s="166">
        <f t="shared" si="4"/>
        <v>0.51</v>
      </c>
      <c r="P13" s="166">
        <v>0</v>
      </c>
      <c r="Q13" s="166">
        <f t="shared" si="5"/>
        <v>0</v>
      </c>
      <c r="R13" s="166"/>
      <c r="S13" s="166"/>
      <c r="T13" s="167">
        <v>1.587</v>
      </c>
      <c r="U13" s="166">
        <f t="shared" si="6"/>
        <v>0.48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107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ht="22.5" outlineLevel="1" x14ac:dyDescent="0.2">
      <c r="A14" s="157">
        <v>6</v>
      </c>
      <c r="B14" s="163" t="s">
        <v>439</v>
      </c>
      <c r="C14" s="197" t="s">
        <v>438</v>
      </c>
      <c r="D14" s="165" t="s">
        <v>430</v>
      </c>
      <c r="E14" s="171">
        <v>0.7</v>
      </c>
      <c r="F14" s="173"/>
      <c r="G14" s="174">
        <f t="shared" si="0"/>
        <v>0</v>
      </c>
      <c r="H14" s="173"/>
      <c r="I14" s="174">
        <f t="shared" si="1"/>
        <v>0</v>
      </c>
      <c r="J14" s="173"/>
      <c r="K14" s="174">
        <f t="shared" si="2"/>
        <v>0</v>
      </c>
      <c r="L14" s="174">
        <v>21</v>
      </c>
      <c r="M14" s="174">
        <f t="shared" si="3"/>
        <v>0</v>
      </c>
      <c r="N14" s="166">
        <v>1.7</v>
      </c>
      <c r="O14" s="166">
        <f t="shared" si="4"/>
        <v>1.19</v>
      </c>
      <c r="P14" s="166">
        <v>0</v>
      </c>
      <c r="Q14" s="166">
        <f t="shared" si="5"/>
        <v>0</v>
      </c>
      <c r="R14" s="166"/>
      <c r="S14" s="166"/>
      <c r="T14" s="167">
        <v>1.587</v>
      </c>
      <c r="U14" s="166">
        <f t="shared" si="6"/>
        <v>1.1100000000000001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107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x14ac:dyDescent="0.2">
      <c r="A15" s="158" t="s">
        <v>102</v>
      </c>
      <c r="B15" s="164" t="s">
        <v>395</v>
      </c>
      <c r="C15" s="198" t="s">
        <v>394</v>
      </c>
      <c r="D15" s="168"/>
      <c r="E15" s="172"/>
      <c r="F15" s="175"/>
      <c r="G15" s="175">
        <f>SUMIF(AE16:AE17,"&lt;&gt;NOR",G16:G17)</f>
        <v>0</v>
      </c>
      <c r="H15" s="175"/>
      <c r="I15" s="175">
        <f>SUM(I16:I17)</f>
        <v>0</v>
      </c>
      <c r="J15" s="175"/>
      <c r="K15" s="175">
        <f>SUM(K16:K17)</f>
        <v>0</v>
      </c>
      <c r="L15" s="175"/>
      <c r="M15" s="175">
        <f>SUM(M16:M17)</f>
        <v>0</v>
      </c>
      <c r="N15" s="169"/>
      <c r="O15" s="169">
        <f>SUM(O16:O17)</f>
        <v>2.0098000000000003</v>
      </c>
      <c r="P15" s="169"/>
      <c r="Q15" s="169">
        <f>SUM(Q16:Q17)</f>
        <v>0</v>
      </c>
      <c r="R15" s="169"/>
      <c r="S15" s="169"/>
      <c r="T15" s="170"/>
      <c r="U15" s="169">
        <f>SUM(U16:U17)</f>
        <v>1.63</v>
      </c>
      <c r="AE15" t="s">
        <v>103</v>
      </c>
    </row>
    <row r="16" spans="1:60" outlineLevel="1" x14ac:dyDescent="0.2">
      <c r="A16" s="157">
        <v>7</v>
      </c>
      <c r="B16" s="163" t="s">
        <v>437</v>
      </c>
      <c r="C16" s="197" t="s">
        <v>436</v>
      </c>
      <c r="D16" s="165" t="s">
        <v>430</v>
      </c>
      <c r="E16" s="171">
        <v>0.1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1.93971</v>
      </c>
      <c r="O16" s="166">
        <f>ROUND(E16*N16,5)</f>
        <v>0.19397</v>
      </c>
      <c r="P16" s="166">
        <v>0</v>
      </c>
      <c r="Q16" s="166">
        <f>ROUND(E16*P16,5)</f>
        <v>0</v>
      </c>
      <c r="R16" s="166"/>
      <c r="S16" s="166"/>
      <c r="T16" s="167">
        <v>1.5605</v>
      </c>
      <c r="U16" s="166">
        <f>ROUND(E16*T16,2)</f>
        <v>0.16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129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8</v>
      </c>
      <c r="B17" s="163" t="s">
        <v>435</v>
      </c>
      <c r="C17" s="197" t="s">
        <v>434</v>
      </c>
      <c r="D17" s="165" t="s">
        <v>430</v>
      </c>
      <c r="E17" s="171">
        <v>0.6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6">
        <v>3.0263900000000001</v>
      </c>
      <c r="O17" s="166">
        <f>ROUND(E17*N17,5)</f>
        <v>1.8158300000000001</v>
      </c>
      <c r="P17" s="166">
        <v>0</v>
      </c>
      <c r="Q17" s="166">
        <f>ROUND(E17*P17,5)</f>
        <v>0</v>
      </c>
      <c r="R17" s="166"/>
      <c r="S17" s="166"/>
      <c r="T17" s="167">
        <v>2.4537599999999999</v>
      </c>
      <c r="U17" s="166">
        <f>ROUND(E17*T17,2)</f>
        <v>1.47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129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x14ac:dyDescent="0.2">
      <c r="A18" s="158" t="s">
        <v>102</v>
      </c>
      <c r="B18" s="164" t="s">
        <v>252</v>
      </c>
      <c r="C18" s="198" t="s">
        <v>251</v>
      </c>
      <c r="D18" s="168"/>
      <c r="E18" s="172"/>
      <c r="F18" s="175"/>
      <c r="G18" s="175">
        <f>SUMIF(AE19:AE21,"&lt;&gt;NOR",G19:G21)</f>
        <v>0</v>
      </c>
      <c r="H18" s="175"/>
      <c r="I18" s="175">
        <f>SUM(I19:I21)</f>
        <v>0</v>
      </c>
      <c r="J18" s="175"/>
      <c r="K18" s="175">
        <f>SUM(K19:K21)</f>
        <v>0</v>
      </c>
      <c r="L18" s="175"/>
      <c r="M18" s="175">
        <f>SUM(M19:M21)</f>
        <v>0</v>
      </c>
      <c r="N18" s="169"/>
      <c r="O18" s="169">
        <f>SUM(O19:O21)</f>
        <v>0.72336</v>
      </c>
      <c r="P18" s="169"/>
      <c r="Q18" s="169">
        <f>SUM(Q19:Q21)</f>
        <v>0</v>
      </c>
      <c r="R18" s="169"/>
      <c r="S18" s="169"/>
      <c r="T18" s="170"/>
      <c r="U18" s="169">
        <f>SUM(U19:U21)</f>
        <v>9.6700000000000017</v>
      </c>
      <c r="AE18" t="s">
        <v>103</v>
      </c>
    </row>
    <row r="19" spans="1:60" ht="22.5" outlineLevel="1" x14ac:dyDescent="0.2">
      <c r="A19" s="157">
        <v>9</v>
      </c>
      <c r="B19" s="163" t="s">
        <v>104</v>
      </c>
      <c r="C19" s="197" t="s">
        <v>433</v>
      </c>
      <c r="D19" s="165" t="s">
        <v>106</v>
      </c>
      <c r="E19" s="171">
        <v>4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4.8399999999999997E-3</v>
      </c>
      <c r="O19" s="166">
        <f>ROUND(E19*N19,5)</f>
        <v>1.9359999999999999E-2</v>
      </c>
      <c r="P19" s="166">
        <v>0</v>
      </c>
      <c r="Q19" s="166">
        <f>ROUND(E19*P19,5)</f>
        <v>0</v>
      </c>
      <c r="R19" s="166"/>
      <c r="S19" s="166"/>
      <c r="T19" s="167">
        <v>0.34181</v>
      </c>
      <c r="U19" s="166">
        <f>ROUND(E19*T19,2)</f>
        <v>1.37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107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ht="22.5" outlineLevel="1" x14ac:dyDescent="0.2">
      <c r="A20" s="157">
        <v>10</v>
      </c>
      <c r="B20" s="163" t="s">
        <v>386</v>
      </c>
      <c r="C20" s="197" t="s">
        <v>385</v>
      </c>
      <c r="D20" s="165" t="s">
        <v>124</v>
      </c>
      <c r="E20" s="171">
        <v>11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6.4000000000000001E-2</v>
      </c>
      <c r="O20" s="166">
        <f>ROUND(E20*N20,5)</f>
        <v>0.70399999999999996</v>
      </c>
      <c r="P20" s="166">
        <v>0</v>
      </c>
      <c r="Q20" s="166">
        <f>ROUND(E20*P20,5)</f>
        <v>0</v>
      </c>
      <c r="R20" s="166"/>
      <c r="S20" s="166"/>
      <c r="T20" s="167">
        <v>0.63</v>
      </c>
      <c r="U20" s="166">
        <f>ROUND(E20*T20,2)</f>
        <v>6.93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107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11</v>
      </c>
      <c r="B21" s="163" t="s">
        <v>110</v>
      </c>
      <c r="C21" s="197" t="s">
        <v>111</v>
      </c>
      <c r="D21" s="165" t="s">
        <v>112</v>
      </c>
      <c r="E21" s="171">
        <v>0.72299999999999998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0</v>
      </c>
      <c r="O21" s="166">
        <f>ROUND(E21*N21,5)</f>
        <v>0</v>
      </c>
      <c r="P21" s="166">
        <v>0</v>
      </c>
      <c r="Q21" s="166">
        <f>ROUND(E21*P21,5)</f>
        <v>0</v>
      </c>
      <c r="R21" s="166"/>
      <c r="S21" s="166"/>
      <c r="T21" s="167">
        <v>1.8919999999999999</v>
      </c>
      <c r="U21" s="166">
        <f>ROUND(E21*T21,2)</f>
        <v>1.37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107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x14ac:dyDescent="0.2">
      <c r="A22" s="158" t="s">
        <v>102</v>
      </c>
      <c r="B22" s="164" t="s">
        <v>59</v>
      </c>
      <c r="C22" s="198" t="s">
        <v>60</v>
      </c>
      <c r="D22" s="168"/>
      <c r="E22" s="172"/>
      <c r="F22" s="175"/>
      <c r="G22" s="175">
        <f>SUMIF(AE23:AE23,"&lt;&gt;NOR",G23:G23)</f>
        <v>0</v>
      </c>
      <c r="H22" s="175"/>
      <c r="I22" s="175">
        <f>SUM(I23:I23)</f>
        <v>0</v>
      </c>
      <c r="J22" s="175"/>
      <c r="K22" s="175">
        <f>SUM(K23:K23)</f>
        <v>0</v>
      </c>
      <c r="L22" s="175"/>
      <c r="M22" s="175">
        <f>SUM(M23:M23)</f>
        <v>0</v>
      </c>
      <c r="N22" s="169"/>
      <c r="O22" s="169">
        <f>SUM(O23:O23)</f>
        <v>0</v>
      </c>
      <c r="P22" s="169"/>
      <c r="Q22" s="169">
        <f>SUM(Q23:Q23)</f>
        <v>0</v>
      </c>
      <c r="R22" s="169"/>
      <c r="S22" s="169"/>
      <c r="T22" s="170"/>
      <c r="U22" s="169">
        <f>SUM(U23:U23)</f>
        <v>8</v>
      </c>
      <c r="AE22" t="s">
        <v>103</v>
      </c>
    </row>
    <row r="23" spans="1:60" ht="22.5" outlineLevel="1" x14ac:dyDescent="0.2">
      <c r="A23" s="157">
        <v>12</v>
      </c>
      <c r="B23" s="163" t="s">
        <v>113</v>
      </c>
      <c r="C23" s="197" t="s">
        <v>384</v>
      </c>
      <c r="D23" s="165" t="s">
        <v>115</v>
      </c>
      <c r="E23" s="171">
        <v>8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66">
        <v>0</v>
      </c>
      <c r="O23" s="166">
        <f>ROUND(E23*N23,5)</f>
        <v>0</v>
      </c>
      <c r="P23" s="166">
        <v>0</v>
      </c>
      <c r="Q23" s="166">
        <f>ROUND(E23*P23,5)</f>
        <v>0</v>
      </c>
      <c r="R23" s="166"/>
      <c r="S23" s="166"/>
      <c r="T23" s="167">
        <v>1</v>
      </c>
      <c r="U23" s="166">
        <f>ROUND(E23*T23,2)</f>
        <v>8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107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x14ac:dyDescent="0.2">
      <c r="A24" s="158" t="s">
        <v>102</v>
      </c>
      <c r="B24" s="164" t="s">
        <v>61</v>
      </c>
      <c r="C24" s="198" t="s">
        <v>62</v>
      </c>
      <c r="D24" s="168"/>
      <c r="E24" s="172"/>
      <c r="F24" s="175"/>
      <c r="G24" s="175">
        <f>SUMIF(AE25:AE25,"&lt;&gt;NOR",G25:G25)</f>
        <v>0</v>
      </c>
      <c r="H24" s="175"/>
      <c r="I24" s="175">
        <f>SUM(I25:I25)</f>
        <v>0</v>
      </c>
      <c r="J24" s="175"/>
      <c r="K24" s="175">
        <f>SUM(K25:K25)</f>
        <v>0</v>
      </c>
      <c r="L24" s="175"/>
      <c r="M24" s="175">
        <f>SUM(M25:M25)</f>
        <v>0</v>
      </c>
      <c r="N24" s="169"/>
      <c r="O24" s="169">
        <f>SUM(O25:O25)</f>
        <v>0</v>
      </c>
      <c r="P24" s="169"/>
      <c r="Q24" s="169">
        <f>SUM(Q25:Q25)</f>
        <v>0</v>
      </c>
      <c r="R24" s="169"/>
      <c r="S24" s="169"/>
      <c r="T24" s="170"/>
      <c r="U24" s="169">
        <f>SUM(U25:U25)</f>
        <v>0.45</v>
      </c>
      <c r="AE24" t="s">
        <v>103</v>
      </c>
    </row>
    <row r="25" spans="1:60" ht="22.5" outlineLevel="1" x14ac:dyDescent="0.2">
      <c r="A25" s="157">
        <v>13</v>
      </c>
      <c r="B25" s="163" t="s">
        <v>118</v>
      </c>
      <c r="C25" s="197" t="s">
        <v>383</v>
      </c>
      <c r="D25" s="165" t="s">
        <v>120</v>
      </c>
      <c r="E25" s="171">
        <v>30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66">
        <v>0</v>
      </c>
      <c r="O25" s="166">
        <f>ROUND(E25*N25,5)</f>
        <v>0</v>
      </c>
      <c r="P25" s="166">
        <v>0</v>
      </c>
      <c r="Q25" s="166">
        <f>ROUND(E25*P25,5)</f>
        <v>0</v>
      </c>
      <c r="R25" s="166"/>
      <c r="S25" s="166"/>
      <c r="T25" s="167">
        <v>1.4999999999999999E-2</v>
      </c>
      <c r="U25" s="166">
        <f>ROUND(E25*T25,2)</f>
        <v>0.45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107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x14ac:dyDescent="0.2">
      <c r="A26" s="158" t="s">
        <v>102</v>
      </c>
      <c r="B26" s="164" t="s">
        <v>393</v>
      </c>
      <c r="C26" s="198" t="s">
        <v>392</v>
      </c>
      <c r="D26" s="168"/>
      <c r="E26" s="172"/>
      <c r="F26" s="175"/>
      <c r="G26" s="175">
        <f>SUMIF(AE27:AE29,"&lt;&gt;NOR",G27:G29)</f>
        <v>0</v>
      </c>
      <c r="H26" s="175"/>
      <c r="I26" s="175">
        <f>SUM(I27:I29)</f>
        <v>0</v>
      </c>
      <c r="J26" s="175"/>
      <c r="K26" s="175">
        <f>SUM(K27:K29)</f>
        <v>0</v>
      </c>
      <c r="L26" s="175"/>
      <c r="M26" s="175">
        <f>SUM(M27:M29)</f>
        <v>0</v>
      </c>
      <c r="N26" s="169"/>
      <c r="O26" s="169">
        <f>SUM(O27:O29)</f>
        <v>5.3899999999999998E-3</v>
      </c>
      <c r="P26" s="169"/>
      <c r="Q26" s="169">
        <f>SUM(Q27:Q29)</f>
        <v>1.617</v>
      </c>
      <c r="R26" s="169"/>
      <c r="S26" s="169"/>
      <c r="T26" s="170"/>
      <c r="U26" s="169">
        <f>SUM(U27:U29)</f>
        <v>15.25</v>
      </c>
      <c r="AE26" t="s">
        <v>103</v>
      </c>
    </row>
    <row r="27" spans="1:60" ht="22.5" outlineLevel="1" x14ac:dyDescent="0.2">
      <c r="A27" s="157">
        <v>14</v>
      </c>
      <c r="B27" s="163" t="s">
        <v>432</v>
      </c>
      <c r="C27" s="197" t="s">
        <v>431</v>
      </c>
      <c r="D27" s="165" t="s">
        <v>430</v>
      </c>
      <c r="E27" s="171">
        <v>0.6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66">
        <v>0</v>
      </c>
      <c r="O27" s="166">
        <f>ROUND(E27*N27,5)</f>
        <v>0</v>
      </c>
      <c r="P27" s="166">
        <v>2.2000000000000002</v>
      </c>
      <c r="Q27" s="166">
        <f>ROUND(E27*P27,5)</f>
        <v>1.32</v>
      </c>
      <c r="R27" s="166"/>
      <c r="S27" s="166"/>
      <c r="T27" s="167">
        <v>10.47</v>
      </c>
      <c r="U27" s="166">
        <f>ROUND(E27*T27,2)</f>
        <v>6.28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107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15</v>
      </c>
      <c r="B28" s="163" t="s">
        <v>382</v>
      </c>
      <c r="C28" s="197" t="s">
        <v>381</v>
      </c>
      <c r="D28" s="165" t="s">
        <v>124</v>
      </c>
      <c r="E28" s="171">
        <v>11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66">
        <v>4.8999999999999998E-4</v>
      </c>
      <c r="O28" s="166">
        <f>ROUND(E28*N28,5)</f>
        <v>5.3899999999999998E-3</v>
      </c>
      <c r="P28" s="166">
        <v>2.7E-2</v>
      </c>
      <c r="Q28" s="166">
        <f>ROUND(E28*P28,5)</f>
        <v>0.29699999999999999</v>
      </c>
      <c r="R28" s="166"/>
      <c r="S28" s="166"/>
      <c r="T28" s="167">
        <v>0.42199999999999999</v>
      </c>
      <c r="U28" s="166">
        <f>ROUND(E28*T28,2)</f>
        <v>4.6399999999999997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107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ht="22.5" outlineLevel="1" x14ac:dyDescent="0.2">
      <c r="A29" s="157">
        <v>16</v>
      </c>
      <c r="B29" s="163" t="s">
        <v>127</v>
      </c>
      <c r="C29" s="197" t="s">
        <v>128</v>
      </c>
      <c r="D29" s="165" t="s">
        <v>112</v>
      </c>
      <c r="E29" s="171">
        <v>1.617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66">
        <v>0</v>
      </c>
      <c r="O29" s="166">
        <f>ROUND(E29*N29,5)</f>
        <v>0</v>
      </c>
      <c r="P29" s="166">
        <v>0</v>
      </c>
      <c r="Q29" s="166">
        <f>ROUND(E29*P29,5)</f>
        <v>0</v>
      </c>
      <c r="R29" s="166"/>
      <c r="S29" s="166"/>
      <c r="T29" s="167">
        <v>2.68</v>
      </c>
      <c r="U29" s="166">
        <f>ROUND(E29*T29,2)</f>
        <v>4.33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129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x14ac:dyDescent="0.2">
      <c r="A30" s="158" t="s">
        <v>102</v>
      </c>
      <c r="B30" s="164" t="s">
        <v>391</v>
      </c>
      <c r="C30" s="198" t="s">
        <v>390</v>
      </c>
      <c r="D30" s="168"/>
      <c r="E30" s="172"/>
      <c r="F30" s="175"/>
      <c r="G30" s="175">
        <f>SUMIF(AE31:AE32,"&lt;&gt;NOR",G31:G32)</f>
        <v>0</v>
      </c>
      <c r="H30" s="175"/>
      <c r="I30" s="175">
        <f>SUM(I31:I32)</f>
        <v>0</v>
      </c>
      <c r="J30" s="175"/>
      <c r="K30" s="175">
        <f>SUM(K31:K32)</f>
        <v>0</v>
      </c>
      <c r="L30" s="175"/>
      <c r="M30" s="175">
        <f>SUM(M31:M32)</f>
        <v>0</v>
      </c>
      <c r="N30" s="169"/>
      <c r="O30" s="169">
        <f>SUM(O31:O32)</f>
        <v>5.8500000000000002E-3</v>
      </c>
      <c r="P30" s="169"/>
      <c r="Q30" s="169">
        <f>SUM(Q31:Q32)</f>
        <v>0</v>
      </c>
      <c r="R30" s="169"/>
      <c r="S30" s="169"/>
      <c r="T30" s="170"/>
      <c r="U30" s="169">
        <f>SUM(U31:U32)</f>
        <v>0.61</v>
      </c>
      <c r="AE30" t="s">
        <v>103</v>
      </c>
    </row>
    <row r="31" spans="1:60" ht="22.5" outlineLevel="1" x14ac:dyDescent="0.2">
      <c r="A31" s="157">
        <v>17</v>
      </c>
      <c r="B31" s="163" t="s">
        <v>429</v>
      </c>
      <c r="C31" s="197" t="s">
        <v>428</v>
      </c>
      <c r="D31" s="165" t="s">
        <v>120</v>
      </c>
      <c r="E31" s="171">
        <v>2.8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66">
        <v>2.0899999999999998E-3</v>
      </c>
      <c r="O31" s="166">
        <f>ROUND(E31*N31,5)</f>
        <v>5.8500000000000002E-3</v>
      </c>
      <c r="P31" s="166">
        <v>0</v>
      </c>
      <c r="Q31" s="166">
        <f>ROUND(E31*P31,5)</f>
        <v>0</v>
      </c>
      <c r="R31" s="166"/>
      <c r="S31" s="166"/>
      <c r="T31" s="167">
        <v>0.215</v>
      </c>
      <c r="U31" s="166">
        <f>ROUND(E31*T31,2)</f>
        <v>0.6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107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18</v>
      </c>
      <c r="B32" s="163" t="s">
        <v>427</v>
      </c>
      <c r="C32" s="197" t="s">
        <v>426</v>
      </c>
      <c r="D32" s="165" t="s">
        <v>112</v>
      </c>
      <c r="E32" s="171">
        <v>6.0000000000000001E-3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66">
        <v>0</v>
      </c>
      <c r="O32" s="166">
        <f>ROUND(E32*N32,5)</f>
        <v>0</v>
      </c>
      <c r="P32" s="166">
        <v>0</v>
      </c>
      <c r="Q32" s="166">
        <f>ROUND(E32*P32,5)</f>
        <v>0</v>
      </c>
      <c r="R32" s="166"/>
      <c r="S32" s="166"/>
      <c r="T32" s="167">
        <v>1.5980000000000001</v>
      </c>
      <c r="U32" s="166">
        <f>ROUND(E32*T32,2)</f>
        <v>0.01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107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x14ac:dyDescent="0.2">
      <c r="A33" s="158" t="s">
        <v>102</v>
      </c>
      <c r="B33" s="164" t="s">
        <v>65</v>
      </c>
      <c r="C33" s="198" t="s">
        <v>66</v>
      </c>
      <c r="D33" s="168"/>
      <c r="E33" s="172"/>
      <c r="F33" s="175"/>
      <c r="G33" s="175">
        <f>SUMIF(AE34:AE39,"&lt;&gt;NOR",G34:G39)</f>
        <v>0</v>
      </c>
      <c r="H33" s="175"/>
      <c r="I33" s="175">
        <f>SUM(I34:I39)</f>
        <v>0</v>
      </c>
      <c r="J33" s="175"/>
      <c r="K33" s="175">
        <f>SUM(K34:K39)</f>
        <v>0</v>
      </c>
      <c r="L33" s="175"/>
      <c r="M33" s="175">
        <f>SUM(M34:M39)</f>
        <v>0</v>
      </c>
      <c r="N33" s="169"/>
      <c r="O33" s="169">
        <f>SUM(O34:O39)</f>
        <v>1.506E-2</v>
      </c>
      <c r="P33" s="169"/>
      <c r="Q33" s="169">
        <f>SUM(Q34:Q39)</f>
        <v>0</v>
      </c>
      <c r="R33" s="169"/>
      <c r="S33" s="169"/>
      <c r="T33" s="170"/>
      <c r="U33" s="169">
        <f>SUM(U34:U39)</f>
        <v>4.2300000000000004</v>
      </c>
      <c r="AE33" t="s">
        <v>103</v>
      </c>
    </row>
    <row r="34" spans="1:60" outlineLevel="1" x14ac:dyDescent="0.2">
      <c r="A34" s="157">
        <v>19</v>
      </c>
      <c r="B34" s="163" t="s">
        <v>374</v>
      </c>
      <c r="C34" s="197" t="s">
        <v>373</v>
      </c>
      <c r="D34" s="165" t="s">
        <v>120</v>
      </c>
      <c r="E34" s="171">
        <v>2.7</v>
      </c>
      <c r="F34" s="173"/>
      <c r="G34" s="174">
        <f t="shared" ref="G34:G39" si="7">ROUND(E34*F34,2)</f>
        <v>0</v>
      </c>
      <c r="H34" s="173"/>
      <c r="I34" s="174">
        <f t="shared" ref="I34:I39" si="8">ROUND(E34*H34,2)</f>
        <v>0</v>
      </c>
      <c r="J34" s="173"/>
      <c r="K34" s="174">
        <f t="shared" ref="K34:K39" si="9">ROUND(E34*J34,2)</f>
        <v>0</v>
      </c>
      <c r="L34" s="174">
        <v>21</v>
      </c>
      <c r="M34" s="174">
        <f t="shared" ref="M34:M39" si="10">G34*(1+L34/100)</f>
        <v>0</v>
      </c>
      <c r="N34" s="166">
        <v>5.1000000000000004E-4</v>
      </c>
      <c r="O34" s="166">
        <f t="shared" ref="O34:O39" si="11">ROUND(E34*N34,5)</f>
        <v>1.3799999999999999E-3</v>
      </c>
      <c r="P34" s="166">
        <v>0</v>
      </c>
      <c r="Q34" s="166">
        <f t="shared" ref="Q34:Q39" si="12">ROUND(E34*P34,5)</f>
        <v>0</v>
      </c>
      <c r="R34" s="166"/>
      <c r="S34" s="166"/>
      <c r="T34" s="167">
        <v>0.26700000000000002</v>
      </c>
      <c r="U34" s="166">
        <f t="shared" ref="U34:U39" si="13">ROUND(E34*T34,2)</f>
        <v>0.72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107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20</v>
      </c>
      <c r="B35" s="163" t="s">
        <v>138</v>
      </c>
      <c r="C35" s="197" t="s">
        <v>425</v>
      </c>
      <c r="D35" s="165" t="s">
        <v>120</v>
      </c>
      <c r="E35" s="171">
        <v>2.7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21</v>
      </c>
      <c r="M35" s="174">
        <f t="shared" si="10"/>
        <v>0</v>
      </c>
      <c r="N35" s="166">
        <v>2.0000000000000001E-4</v>
      </c>
      <c r="O35" s="166">
        <f t="shared" si="11"/>
        <v>5.4000000000000001E-4</v>
      </c>
      <c r="P35" s="166">
        <v>0</v>
      </c>
      <c r="Q35" s="166">
        <f t="shared" si="12"/>
        <v>0</v>
      </c>
      <c r="R35" s="166"/>
      <c r="S35" s="166"/>
      <c r="T35" s="167">
        <v>0</v>
      </c>
      <c r="U35" s="166">
        <f t="shared" si="13"/>
        <v>0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129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21</v>
      </c>
      <c r="B36" s="163" t="s">
        <v>136</v>
      </c>
      <c r="C36" s="197" t="s">
        <v>371</v>
      </c>
      <c r="D36" s="165" t="s">
        <v>120</v>
      </c>
      <c r="E36" s="171">
        <v>5.7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21</v>
      </c>
      <c r="M36" s="174">
        <f t="shared" si="10"/>
        <v>0</v>
      </c>
      <c r="N36" s="166">
        <v>2.0500000000000002E-3</v>
      </c>
      <c r="O36" s="166">
        <f t="shared" si="11"/>
        <v>1.1690000000000001E-2</v>
      </c>
      <c r="P36" s="166">
        <v>0</v>
      </c>
      <c r="Q36" s="166">
        <f t="shared" si="12"/>
        <v>0</v>
      </c>
      <c r="R36" s="166"/>
      <c r="S36" s="166"/>
      <c r="T36" s="167">
        <v>0.61</v>
      </c>
      <c r="U36" s="166">
        <f t="shared" si="13"/>
        <v>3.48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107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22</v>
      </c>
      <c r="B37" s="163" t="s">
        <v>138</v>
      </c>
      <c r="C37" s="197" t="s">
        <v>370</v>
      </c>
      <c r="D37" s="165" t="s">
        <v>120</v>
      </c>
      <c r="E37" s="171">
        <v>2.6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2.0000000000000001E-4</v>
      </c>
      <c r="O37" s="166">
        <f t="shared" si="11"/>
        <v>5.1999999999999995E-4</v>
      </c>
      <c r="P37" s="166">
        <v>0</v>
      </c>
      <c r="Q37" s="166">
        <f t="shared" si="12"/>
        <v>0</v>
      </c>
      <c r="R37" s="166"/>
      <c r="S37" s="166"/>
      <c r="T37" s="167">
        <v>0</v>
      </c>
      <c r="U37" s="166">
        <f t="shared" si="13"/>
        <v>0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129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23</v>
      </c>
      <c r="B38" s="163" t="s">
        <v>138</v>
      </c>
      <c r="C38" s="197" t="s">
        <v>424</v>
      </c>
      <c r="D38" s="165" t="s">
        <v>120</v>
      </c>
      <c r="E38" s="171">
        <v>3.1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2.9999999999999997E-4</v>
      </c>
      <c r="O38" s="166">
        <f t="shared" si="11"/>
        <v>9.3000000000000005E-4</v>
      </c>
      <c r="P38" s="166">
        <v>0</v>
      </c>
      <c r="Q38" s="166">
        <f t="shared" si="12"/>
        <v>0</v>
      </c>
      <c r="R38" s="166"/>
      <c r="S38" s="166"/>
      <c r="T38" s="167">
        <v>0</v>
      </c>
      <c r="U38" s="166">
        <f t="shared" si="13"/>
        <v>0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129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24</v>
      </c>
      <c r="B39" s="163" t="s">
        <v>147</v>
      </c>
      <c r="C39" s="197" t="s">
        <v>148</v>
      </c>
      <c r="D39" s="165" t="s">
        <v>112</v>
      </c>
      <c r="E39" s="171">
        <v>1.4999999999999999E-2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1.74</v>
      </c>
      <c r="U39" s="166">
        <f t="shared" si="13"/>
        <v>0.03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107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x14ac:dyDescent="0.2">
      <c r="A40" s="158" t="s">
        <v>102</v>
      </c>
      <c r="B40" s="164" t="s">
        <v>249</v>
      </c>
      <c r="C40" s="198" t="s">
        <v>248</v>
      </c>
      <c r="D40" s="168"/>
      <c r="E40" s="172"/>
      <c r="F40" s="175"/>
      <c r="G40" s="175">
        <f>SUMIF(AE41:AE57,"&lt;&gt;NOR",G41:G57)</f>
        <v>0</v>
      </c>
      <c r="H40" s="175"/>
      <c r="I40" s="175">
        <f>SUM(I41:I57)</f>
        <v>0</v>
      </c>
      <c r="J40" s="175"/>
      <c r="K40" s="175">
        <f>SUM(K41:K57)</f>
        <v>0</v>
      </c>
      <c r="L40" s="175"/>
      <c r="M40" s="175">
        <f>SUM(M41:M57)</f>
        <v>0</v>
      </c>
      <c r="N40" s="169"/>
      <c r="O40" s="169">
        <f>SUM(O41:O57)</f>
        <v>0.1265</v>
      </c>
      <c r="P40" s="169"/>
      <c r="Q40" s="169">
        <f>SUM(Q41:Q57)</f>
        <v>1.7819999999999999E-2</v>
      </c>
      <c r="R40" s="169"/>
      <c r="S40" s="169"/>
      <c r="T40" s="170"/>
      <c r="U40" s="169">
        <f>SUM(U41:U57)</f>
        <v>20.170000000000005</v>
      </c>
      <c r="AE40" t="s">
        <v>103</v>
      </c>
    </row>
    <row r="41" spans="1:60" outlineLevel="1" x14ac:dyDescent="0.2">
      <c r="A41" s="157">
        <v>25</v>
      </c>
      <c r="B41" s="163" t="s">
        <v>362</v>
      </c>
      <c r="C41" s="197" t="s">
        <v>361</v>
      </c>
      <c r="D41" s="165" t="s">
        <v>124</v>
      </c>
      <c r="E41" s="171">
        <v>9</v>
      </c>
      <c r="F41" s="173"/>
      <c r="G41" s="174">
        <f t="shared" ref="G41:G57" si="14">ROUND(E41*F41,2)</f>
        <v>0</v>
      </c>
      <c r="H41" s="173"/>
      <c r="I41" s="174">
        <f t="shared" ref="I41:I57" si="15">ROUND(E41*H41,2)</f>
        <v>0</v>
      </c>
      <c r="J41" s="173"/>
      <c r="K41" s="174">
        <f t="shared" ref="K41:K57" si="16">ROUND(E41*J41,2)</f>
        <v>0</v>
      </c>
      <c r="L41" s="174">
        <v>21</v>
      </c>
      <c r="M41" s="174">
        <f t="shared" ref="M41:M57" si="17">G41*(1+L41/100)</f>
        <v>0</v>
      </c>
      <c r="N41" s="166">
        <v>0</v>
      </c>
      <c r="O41" s="166">
        <f t="shared" ref="O41:O57" si="18">ROUND(E41*N41,5)</f>
        <v>0</v>
      </c>
      <c r="P41" s="166">
        <v>1.98E-3</v>
      </c>
      <c r="Q41" s="166">
        <f t="shared" ref="Q41:Q57" si="19">ROUND(E41*P41,5)</f>
        <v>1.7819999999999999E-2</v>
      </c>
      <c r="R41" s="166"/>
      <c r="S41" s="166"/>
      <c r="T41" s="167">
        <v>8.3000000000000004E-2</v>
      </c>
      <c r="U41" s="166">
        <f t="shared" ref="U41:U57" si="20">ROUND(E41*T41,2)</f>
        <v>0.75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107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26</v>
      </c>
      <c r="B42" s="163" t="s">
        <v>360</v>
      </c>
      <c r="C42" s="197" t="s">
        <v>359</v>
      </c>
      <c r="D42" s="165" t="s">
        <v>112</v>
      </c>
      <c r="E42" s="171">
        <v>1.7999999999999999E-2</v>
      </c>
      <c r="F42" s="173"/>
      <c r="G42" s="174">
        <f t="shared" si="14"/>
        <v>0</v>
      </c>
      <c r="H42" s="173"/>
      <c r="I42" s="174">
        <f t="shared" si="15"/>
        <v>0</v>
      </c>
      <c r="J42" s="173"/>
      <c r="K42" s="174">
        <f t="shared" si="16"/>
        <v>0</v>
      </c>
      <c r="L42" s="174">
        <v>21</v>
      </c>
      <c r="M42" s="174">
        <f t="shared" si="17"/>
        <v>0</v>
      </c>
      <c r="N42" s="166">
        <v>0</v>
      </c>
      <c r="O42" s="166">
        <f t="shared" si="18"/>
        <v>0</v>
      </c>
      <c r="P42" s="166">
        <v>0</v>
      </c>
      <c r="Q42" s="166">
        <f t="shared" si="19"/>
        <v>0</v>
      </c>
      <c r="R42" s="166"/>
      <c r="S42" s="166"/>
      <c r="T42" s="167">
        <v>4.1550000000000002</v>
      </c>
      <c r="U42" s="166">
        <f t="shared" si="20"/>
        <v>7.0000000000000007E-2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107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27</v>
      </c>
      <c r="B43" s="163" t="s">
        <v>127</v>
      </c>
      <c r="C43" s="197" t="s">
        <v>358</v>
      </c>
      <c r="D43" s="165" t="s">
        <v>112</v>
      </c>
      <c r="E43" s="171">
        <v>1.7999999999999999E-2</v>
      </c>
      <c r="F43" s="173"/>
      <c r="G43" s="174">
        <f t="shared" si="14"/>
        <v>0</v>
      </c>
      <c r="H43" s="173"/>
      <c r="I43" s="174">
        <f t="shared" si="15"/>
        <v>0</v>
      </c>
      <c r="J43" s="173"/>
      <c r="K43" s="174">
        <f t="shared" si="16"/>
        <v>0</v>
      </c>
      <c r="L43" s="174">
        <v>21</v>
      </c>
      <c r="M43" s="174">
        <f t="shared" si="17"/>
        <v>0</v>
      </c>
      <c r="N43" s="166">
        <v>0</v>
      </c>
      <c r="O43" s="166">
        <f t="shared" si="18"/>
        <v>0</v>
      </c>
      <c r="P43" s="166">
        <v>0</v>
      </c>
      <c r="Q43" s="166">
        <f t="shared" si="19"/>
        <v>0</v>
      </c>
      <c r="R43" s="166"/>
      <c r="S43" s="166"/>
      <c r="T43" s="167">
        <v>2.68</v>
      </c>
      <c r="U43" s="166">
        <f t="shared" si="20"/>
        <v>0.05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129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28</v>
      </c>
      <c r="B44" s="163" t="s">
        <v>357</v>
      </c>
      <c r="C44" s="197" t="s">
        <v>356</v>
      </c>
      <c r="D44" s="165" t="s">
        <v>106</v>
      </c>
      <c r="E44" s="171">
        <v>4</v>
      </c>
      <c r="F44" s="173"/>
      <c r="G44" s="174">
        <f t="shared" si="14"/>
        <v>0</v>
      </c>
      <c r="H44" s="173"/>
      <c r="I44" s="174">
        <f t="shared" si="15"/>
        <v>0</v>
      </c>
      <c r="J44" s="173"/>
      <c r="K44" s="174">
        <f t="shared" si="16"/>
        <v>0</v>
      </c>
      <c r="L44" s="174">
        <v>21</v>
      </c>
      <c r="M44" s="174">
        <f t="shared" si="17"/>
        <v>0</v>
      </c>
      <c r="N44" s="166">
        <v>7.7999999999999996E-3</v>
      </c>
      <c r="O44" s="166">
        <f t="shared" si="18"/>
        <v>3.1199999999999999E-2</v>
      </c>
      <c r="P44" s="166">
        <v>0</v>
      </c>
      <c r="Q44" s="166">
        <f t="shared" si="19"/>
        <v>0</v>
      </c>
      <c r="R44" s="166"/>
      <c r="S44" s="166"/>
      <c r="T44" s="167">
        <v>0.755</v>
      </c>
      <c r="U44" s="166">
        <f t="shared" si="20"/>
        <v>3.02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107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22.5" outlineLevel="1" x14ac:dyDescent="0.2">
      <c r="A45" s="157">
        <v>29</v>
      </c>
      <c r="B45" s="163" t="s">
        <v>423</v>
      </c>
      <c r="C45" s="197" t="s">
        <v>422</v>
      </c>
      <c r="D45" s="165" t="s">
        <v>106</v>
      </c>
      <c r="E45" s="171">
        <v>1</v>
      </c>
      <c r="F45" s="173"/>
      <c r="G45" s="174">
        <f t="shared" si="14"/>
        <v>0</v>
      </c>
      <c r="H45" s="173"/>
      <c r="I45" s="174">
        <f t="shared" si="15"/>
        <v>0</v>
      </c>
      <c r="J45" s="173"/>
      <c r="K45" s="174">
        <f t="shared" si="16"/>
        <v>0</v>
      </c>
      <c r="L45" s="174">
        <v>21</v>
      </c>
      <c r="M45" s="174">
        <f t="shared" si="17"/>
        <v>0</v>
      </c>
      <c r="N45" s="166">
        <v>1.58E-3</v>
      </c>
      <c r="O45" s="166">
        <f t="shared" si="18"/>
        <v>1.58E-3</v>
      </c>
      <c r="P45" s="166">
        <v>0</v>
      </c>
      <c r="Q45" s="166">
        <f t="shared" si="19"/>
        <v>0</v>
      </c>
      <c r="R45" s="166"/>
      <c r="S45" s="166"/>
      <c r="T45" s="167">
        <v>1.4650000000000001</v>
      </c>
      <c r="U45" s="166">
        <f t="shared" si="20"/>
        <v>1.47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107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ht="22.5" outlineLevel="1" x14ac:dyDescent="0.2">
      <c r="A46" s="157">
        <v>30</v>
      </c>
      <c r="B46" s="163" t="s">
        <v>421</v>
      </c>
      <c r="C46" s="197" t="s">
        <v>420</v>
      </c>
      <c r="D46" s="165" t="s">
        <v>106</v>
      </c>
      <c r="E46" s="171">
        <v>1</v>
      </c>
      <c r="F46" s="173"/>
      <c r="G46" s="174">
        <f t="shared" si="14"/>
        <v>0</v>
      </c>
      <c r="H46" s="173"/>
      <c r="I46" s="174">
        <f t="shared" si="15"/>
        <v>0</v>
      </c>
      <c r="J46" s="173"/>
      <c r="K46" s="174">
        <f t="shared" si="16"/>
        <v>0</v>
      </c>
      <c r="L46" s="174">
        <v>21</v>
      </c>
      <c r="M46" s="174">
        <f t="shared" si="17"/>
        <v>0</v>
      </c>
      <c r="N46" s="166">
        <v>7.2099999999999997E-2</v>
      </c>
      <c r="O46" s="166">
        <f t="shared" si="18"/>
        <v>7.2099999999999997E-2</v>
      </c>
      <c r="P46" s="166">
        <v>0</v>
      </c>
      <c r="Q46" s="166">
        <f t="shared" si="19"/>
        <v>0</v>
      </c>
      <c r="R46" s="166"/>
      <c r="S46" s="166"/>
      <c r="T46" s="167">
        <v>2.63</v>
      </c>
      <c r="U46" s="166">
        <f t="shared" si="20"/>
        <v>2.63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107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31</v>
      </c>
      <c r="B47" s="163" t="s">
        <v>355</v>
      </c>
      <c r="C47" s="197" t="s">
        <v>354</v>
      </c>
      <c r="D47" s="165" t="s">
        <v>106</v>
      </c>
      <c r="E47" s="171">
        <v>5</v>
      </c>
      <c r="F47" s="173"/>
      <c r="G47" s="174">
        <f t="shared" si="14"/>
        <v>0</v>
      </c>
      <c r="H47" s="173"/>
      <c r="I47" s="174">
        <f t="shared" si="15"/>
        <v>0</v>
      </c>
      <c r="J47" s="173"/>
      <c r="K47" s="174">
        <f t="shared" si="16"/>
        <v>0</v>
      </c>
      <c r="L47" s="174">
        <v>21</v>
      </c>
      <c r="M47" s="174">
        <f t="shared" si="17"/>
        <v>0</v>
      </c>
      <c r="N47" s="166">
        <v>0</v>
      </c>
      <c r="O47" s="166">
        <f t="shared" si="18"/>
        <v>0</v>
      </c>
      <c r="P47" s="166">
        <v>0</v>
      </c>
      <c r="Q47" s="166">
        <f t="shared" si="19"/>
        <v>0</v>
      </c>
      <c r="R47" s="166"/>
      <c r="S47" s="166"/>
      <c r="T47" s="167">
        <v>0.17399999999999999</v>
      </c>
      <c r="U47" s="166">
        <f t="shared" si="20"/>
        <v>0.87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107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>
        <v>32</v>
      </c>
      <c r="B48" s="163" t="s">
        <v>353</v>
      </c>
      <c r="C48" s="197" t="s">
        <v>352</v>
      </c>
      <c r="D48" s="165" t="s">
        <v>106</v>
      </c>
      <c r="E48" s="171">
        <v>1</v>
      </c>
      <c r="F48" s="173"/>
      <c r="G48" s="174">
        <f t="shared" si="14"/>
        <v>0</v>
      </c>
      <c r="H48" s="173"/>
      <c r="I48" s="174">
        <f t="shared" si="15"/>
        <v>0</v>
      </c>
      <c r="J48" s="173"/>
      <c r="K48" s="174">
        <f t="shared" si="16"/>
        <v>0</v>
      </c>
      <c r="L48" s="174">
        <v>21</v>
      </c>
      <c r="M48" s="174">
        <f t="shared" si="17"/>
        <v>0</v>
      </c>
      <c r="N48" s="166">
        <v>0</v>
      </c>
      <c r="O48" s="166">
        <f t="shared" si="18"/>
        <v>0</v>
      </c>
      <c r="P48" s="166">
        <v>0</v>
      </c>
      <c r="Q48" s="166">
        <f t="shared" si="19"/>
        <v>0</v>
      </c>
      <c r="R48" s="166"/>
      <c r="S48" s="166"/>
      <c r="T48" s="167">
        <v>0.25900000000000001</v>
      </c>
      <c r="U48" s="166">
        <f t="shared" si="20"/>
        <v>0.26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107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ht="22.5" outlineLevel="1" x14ac:dyDescent="0.2">
      <c r="A49" s="157">
        <v>33</v>
      </c>
      <c r="B49" s="163" t="s">
        <v>351</v>
      </c>
      <c r="C49" s="197" t="s">
        <v>350</v>
      </c>
      <c r="D49" s="165" t="s">
        <v>106</v>
      </c>
      <c r="E49" s="171">
        <v>2</v>
      </c>
      <c r="F49" s="173"/>
      <c r="G49" s="174">
        <f t="shared" si="14"/>
        <v>0</v>
      </c>
      <c r="H49" s="173"/>
      <c r="I49" s="174">
        <f t="shared" si="15"/>
        <v>0</v>
      </c>
      <c r="J49" s="173"/>
      <c r="K49" s="174">
        <f t="shared" si="16"/>
        <v>0</v>
      </c>
      <c r="L49" s="174">
        <v>21</v>
      </c>
      <c r="M49" s="174">
        <f t="shared" si="17"/>
        <v>0</v>
      </c>
      <c r="N49" s="166">
        <v>5.5000000000000003E-4</v>
      </c>
      <c r="O49" s="166">
        <f t="shared" si="18"/>
        <v>1.1000000000000001E-3</v>
      </c>
      <c r="P49" s="166">
        <v>0</v>
      </c>
      <c r="Q49" s="166">
        <f t="shared" si="19"/>
        <v>0</v>
      </c>
      <c r="R49" s="166"/>
      <c r="S49" s="166"/>
      <c r="T49" s="167">
        <v>0.36670000000000003</v>
      </c>
      <c r="U49" s="166">
        <f t="shared" si="20"/>
        <v>0.73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107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ht="22.5" outlineLevel="1" x14ac:dyDescent="0.2">
      <c r="A50" s="157">
        <v>34</v>
      </c>
      <c r="B50" s="163" t="s">
        <v>349</v>
      </c>
      <c r="C50" s="197" t="s">
        <v>348</v>
      </c>
      <c r="D50" s="165" t="s">
        <v>106</v>
      </c>
      <c r="E50" s="171">
        <v>2</v>
      </c>
      <c r="F50" s="173"/>
      <c r="G50" s="174">
        <f t="shared" si="14"/>
        <v>0</v>
      </c>
      <c r="H50" s="173"/>
      <c r="I50" s="174">
        <f t="shared" si="15"/>
        <v>0</v>
      </c>
      <c r="J50" s="173"/>
      <c r="K50" s="174">
        <f t="shared" si="16"/>
        <v>0</v>
      </c>
      <c r="L50" s="174">
        <v>21</v>
      </c>
      <c r="M50" s="174">
        <f t="shared" si="17"/>
        <v>0</v>
      </c>
      <c r="N50" s="166">
        <v>8.0000000000000004E-4</v>
      </c>
      <c r="O50" s="166">
        <f t="shared" si="18"/>
        <v>1.6000000000000001E-3</v>
      </c>
      <c r="P50" s="166">
        <v>0</v>
      </c>
      <c r="Q50" s="166">
        <f t="shared" si="19"/>
        <v>0</v>
      </c>
      <c r="R50" s="166"/>
      <c r="S50" s="166"/>
      <c r="T50" s="167">
        <v>0.37</v>
      </c>
      <c r="U50" s="166">
        <f t="shared" si="20"/>
        <v>0.74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107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35</v>
      </c>
      <c r="B51" s="163" t="s">
        <v>347</v>
      </c>
      <c r="C51" s="197" t="s">
        <v>346</v>
      </c>
      <c r="D51" s="165" t="s">
        <v>124</v>
      </c>
      <c r="E51" s="171">
        <v>3</v>
      </c>
      <c r="F51" s="173"/>
      <c r="G51" s="174">
        <f t="shared" si="14"/>
        <v>0</v>
      </c>
      <c r="H51" s="173"/>
      <c r="I51" s="174">
        <f t="shared" si="15"/>
        <v>0</v>
      </c>
      <c r="J51" s="173"/>
      <c r="K51" s="174">
        <f t="shared" si="16"/>
        <v>0</v>
      </c>
      <c r="L51" s="174">
        <v>21</v>
      </c>
      <c r="M51" s="174">
        <f t="shared" si="17"/>
        <v>0</v>
      </c>
      <c r="N51" s="166">
        <v>3.4000000000000002E-4</v>
      </c>
      <c r="O51" s="166">
        <f t="shared" si="18"/>
        <v>1.0200000000000001E-3</v>
      </c>
      <c r="P51" s="166">
        <v>0</v>
      </c>
      <c r="Q51" s="166">
        <f t="shared" si="19"/>
        <v>0</v>
      </c>
      <c r="R51" s="166"/>
      <c r="S51" s="166"/>
      <c r="T51" s="167">
        <v>0.32</v>
      </c>
      <c r="U51" s="166">
        <f t="shared" si="20"/>
        <v>0.96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107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>
        <v>36</v>
      </c>
      <c r="B52" s="163" t="s">
        <v>345</v>
      </c>
      <c r="C52" s="197" t="s">
        <v>344</v>
      </c>
      <c r="D52" s="165" t="s">
        <v>124</v>
      </c>
      <c r="E52" s="171">
        <v>7.5</v>
      </c>
      <c r="F52" s="173"/>
      <c r="G52" s="174">
        <f t="shared" si="14"/>
        <v>0</v>
      </c>
      <c r="H52" s="173"/>
      <c r="I52" s="174">
        <f t="shared" si="15"/>
        <v>0</v>
      </c>
      <c r="J52" s="173"/>
      <c r="K52" s="174">
        <f t="shared" si="16"/>
        <v>0</v>
      </c>
      <c r="L52" s="174">
        <v>21</v>
      </c>
      <c r="M52" s="174">
        <f t="shared" si="17"/>
        <v>0</v>
      </c>
      <c r="N52" s="166">
        <v>4.8999999999999998E-4</v>
      </c>
      <c r="O52" s="166">
        <f t="shared" si="18"/>
        <v>3.6800000000000001E-3</v>
      </c>
      <c r="P52" s="166">
        <v>0</v>
      </c>
      <c r="Q52" s="166">
        <f t="shared" si="19"/>
        <v>0</v>
      </c>
      <c r="R52" s="166"/>
      <c r="S52" s="166"/>
      <c r="T52" s="167">
        <v>0.22500000000000001</v>
      </c>
      <c r="U52" s="166">
        <f t="shared" si="20"/>
        <v>1.69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107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>
        <v>37</v>
      </c>
      <c r="B53" s="163" t="s">
        <v>343</v>
      </c>
      <c r="C53" s="197" t="s">
        <v>342</v>
      </c>
      <c r="D53" s="165" t="s">
        <v>124</v>
      </c>
      <c r="E53" s="171">
        <v>1</v>
      </c>
      <c r="F53" s="173"/>
      <c r="G53" s="174">
        <f t="shared" si="14"/>
        <v>0</v>
      </c>
      <c r="H53" s="173"/>
      <c r="I53" s="174">
        <f t="shared" si="15"/>
        <v>0</v>
      </c>
      <c r="J53" s="173"/>
      <c r="K53" s="174">
        <f t="shared" si="16"/>
        <v>0</v>
      </c>
      <c r="L53" s="174">
        <v>21</v>
      </c>
      <c r="M53" s="174">
        <f t="shared" si="17"/>
        <v>0</v>
      </c>
      <c r="N53" s="166">
        <v>8.0999999999999996E-4</v>
      </c>
      <c r="O53" s="166">
        <f t="shared" si="18"/>
        <v>8.0999999999999996E-4</v>
      </c>
      <c r="P53" s="166">
        <v>0</v>
      </c>
      <c r="Q53" s="166">
        <f t="shared" si="19"/>
        <v>0</v>
      </c>
      <c r="R53" s="166"/>
      <c r="S53" s="166"/>
      <c r="T53" s="167">
        <v>0.47499999999999998</v>
      </c>
      <c r="U53" s="166">
        <f t="shared" si="20"/>
        <v>0.48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107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>
        <v>38</v>
      </c>
      <c r="B54" s="163" t="s">
        <v>341</v>
      </c>
      <c r="C54" s="197" t="s">
        <v>340</v>
      </c>
      <c r="D54" s="165" t="s">
        <v>124</v>
      </c>
      <c r="E54" s="171">
        <v>3.5</v>
      </c>
      <c r="F54" s="173"/>
      <c r="G54" s="174">
        <f t="shared" si="14"/>
        <v>0</v>
      </c>
      <c r="H54" s="173"/>
      <c r="I54" s="174">
        <f t="shared" si="15"/>
        <v>0</v>
      </c>
      <c r="J54" s="173"/>
      <c r="K54" s="174">
        <f t="shared" si="16"/>
        <v>0</v>
      </c>
      <c r="L54" s="174">
        <v>21</v>
      </c>
      <c r="M54" s="174">
        <f t="shared" si="17"/>
        <v>0</v>
      </c>
      <c r="N54" s="166">
        <v>1.31E-3</v>
      </c>
      <c r="O54" s="166">
        <f t="shared" si="18"/>
        <v>4.5900000000000003E-3</v>
      </c>
      <c r="P54" s="166">
        <v>0</v>
      </c>
      <c r="Q54" s="166">
        <f t="shared" si="19"/>
        <v>0</v>
      </c>
      <c r="R54" s="166"/>
      <c r="S54" s="166"/>
      <c r="T54" s="167">
        <v>0.79700000000000004</v>
      </c>
      <c r="U54" s="166">
        <f t="shared" si="20"/>
        <v>2.79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107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>
        <v>39</v>
      </c>
      <c r="B55" s="163" t="s">
        <v>419</v>
      </c>
      <c r="C55" s="197" t="s">
        <v>418</v>
      </c>
      <c r="D55" s="165" t="s">
        <v>124</v>
      </c>
      <c r="E55" s="171">
        <v>3.5</v>
      </c>
      <c r="F55" s="173"/>
      <c r="G55" s="174">
        <f t="shared" si="14"/>
        <v>0</v>
      </c>
      <c r="H55" s="173"/>
      <c r="I55" s="174">
        <f t="shared" si="15"/>
        <v>0</v>
      </c>
      <c r="J55" s="173"/>
      <c r="K55" s="174">
        <f t="shared" si="16"/>
        <v>0</v>
      </c>
      <c r="L55" s="174">
        <v>21</v>
      </c>
      <c r="M55" s="174">
        <f t="shared" si="17"/>
        <v>0</v>
      </c>
      <c r="N55" s="166">
        <v>2.5200000000000001E-3</v>
      </c>
      <c r="O55" s="166">
        <f t="shared" si="18"/>
        <v>8.8199999999999997E-3</v>
      </c>
      <c r="P55" s="166">
        <v>0</v>
      </c>
      <c r="Q55" s="166">
        <f t="shared" si="19"/>
        <v>0</v>
      </c>
      <c r="R55" s="166"/>
      <c r="S55" s="166"/>
      <c r="T55" s="167">
        <v>0.8</v>
      </c>
      <c r="U55" s="166">
        <f t="shared" si="20"/>
        <v>2.8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107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ht="22.5" outlineLevel="1" x14ac:dyDescent="0.2">
      <c r="A56" s="157">
        <v>40</v>
      </c>
      <c r="B56" s="163" t="s">
        <v>339</v>
      </c>
      <c r="C56" s="197" t="s">
        <v>338</v>
      </c>
      <c r="D56" s="165" t="s">
        <v>124</v>
      </c>
      <c r="E56" s="171">
        <v>14</v>
      </c>
      <c r="F56" s="173"/>
      <c r="G56" s="174">
        <f t="shared" si="14"/>
        <v>0</v>
      </c>
      <c r="H56" s="173"/>
      <c r="I56" s="174">
        <f t="shared" si="15"/>
        <v>0</v>
      </c>
      <c r="J56" s="173"/>
      <c r="K56" s="174">
        <f t="shared" si="16"/>
        <v>0</v>
      </c>
      <c r="L56" s="174">
        <v>21</v>
      </c>
      <c r="M56" s="174">
        <f t="shared" si="17"/>
        <v>0</v>
      </c>
      <c r="N56" s="166">
        <v>0</v>
      </c>
      <c r="O56" s="166">
        <f t="shared" si="18"/>
        <v>0</v>
      </c>
      <c r="P56" s="166">
        <v>0</v>
      </c>
      <c r="Q56" s="166">
        <f t="shared" si="19"/>
        <v>0</v>
      </c>
      <c r="R56" s="166"/>
      <c r="S56" s="166"/>
      <c r="T56" s="167">
        <v>4.8000000000000001E-2</v>
      </c>
      <c r="U56" s="166">
        <f t="shared" si="20"/>
        <v>0.67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107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41</v>
      </c>
      <c r="B57" s="163" t="s">
        <v>337</v>
      </c>
      <c r="C57" s="197" t="s">
        <v>336</v>
      </c>
      <c r="D57" s="165" t="s">
        <v>112</v>
      </c>
      <c r="E57" s="171">
        <v>0.127</v>
      </c>
      <c r="F57" s="173"/>
      <c r="G57" s="174">
        <f t="shared" si="14"/>
        <v>0</v>
      </c>
      <c r="H57" s="173"/>
      <c r="I57" s="174">
        <f t="shared" si="15"/>
        <v>0</v>
      </c>
      <c r="J57" s="173"/>
      <c r="K57" s="174">
        <f t="shared" si="16"/>
        <v>0</v>
      </c>
      <c r="L57" s="174">
        <v>21</v>
      </c>
      <c r="M57" s="174">
        <f t="shared" si="17"/>
        <v>0</v>
      </c>
      <c r="N57" s="166">
        <v>0</v>
      </c>
      <c r="O57" s="166">
        <f t="shared" si="18"/>
        <v>0</v>
      </c>
      <c r="P57" s="166">
        <v>0</v>
      </c>
      <c r="Q57" s="166">
        <f t="shared" si="19"/>
        <v>0</v>
      </c>
      <c r="R57" s="166"/>
      <c r="S57" s="166"/>
      <c r="T57" s="167">
        <v>1.5229999999999999</v>
      </c>
      <c r="U57" s="166">
        <f t="shared" si="20"/>
        <v>0.19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107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x14ac:dyDescent="0.2">
      <c r="A58" s="158" t="s">
        <v>102</v>
      </c>
      <c r="B58" s="164" t="s">
        <v>67</v>
      </c>
      <c r="C58" s="198" t="s">
        <v>68</v>
      </c>
      <c r="D58" s="168"/>
      <c r="E58" s="172"/>
      <c r="F58" s="175"/>
      <c r="G58" s="175">
        <f>SUMIF(AE59:AE77,"&lt;&gt;NOR",G59:G77)</f>
        <v>0</v>
      </c>
      <c r="H58" s="175"/>
      <c r="I58" s="175">
        <f>SUM(I59:I77)</f>
        <v>0</v>
      </c>
      <c r="J58" s="175"/>
      <c r="K58" s="175">
        <f>SUM(K59:K77)</f>
        <v>0</v>
      </c>
      <c r="L58" s="175"/>
      <c r="M58" s="175">
        <f>SUM(M59:M77)</f>
        <v>0</v>
      </c>
      <c r="N58" s="169"/>
      <c r="O58" s="169">
        <f>SUM(O59:O77)</f>
        <v>5.5950000000000007E-2</v>
      </c>
      <c r="P58" s="169"/>
      <c r="Q58" s="169">
        <f>SUM(Q59:Q77)</f>
        <v>5.1119999999999999E-2</v>
      </c>
      <c r="R58" s="169"/>
      <c r="S58" s="169"/>
      <c r="T58" s="170"/>
      <c r="U58" s="169">
        <f>SUM(U59:U77)</f>
        <v>28.24</v>
      </c>
      <c r="AE58" t="s">
        <v>103</v>
      </c>
    </row>
    <row r="59" spans="1:60" ht="33.75" outlineLevel="1" x14ac:dyDescent="0.2">
      <c r="A59" s="157">
        <v>42</v>
      </c>
      <c r="B59" s="163" t="s">
        <v>335</v>
      </c>
      <c r="C59" s="197" t="s">
        <v>334</v>
      </c>
      <c r="D59" s="165" t="s">
        <v>124</v>
      </c>
      <c r="E59" s="171">
        <v>24</v>
      </c>
      <c r="F59" s="173"/>
      <c r="G59" s="174">
        <f t="shared" ref="G59:G77" si="21">ROUND(E59*F59,2)</f>
        <v>0</v>
      </c>
      <c r="H59" s="173"/>
      <c r="I59" s="174">
        <f t="shared" ref="I59:I77" si="22">ROUND(E59*H59,2)</f>
        <v>0</v>
      </c>
      <c r="J59" s="173"/>
      <c r="K59" s="174">
        <f t="shared" ref="K59:K77" si="23">ROUND(E59*J59,2)</f>
        <v>0</v>
      </c>
      <c r="L59" s="174">
        <v>21</v>
      </c>
      <c r="M59" s="174">
        <f t="shared" ref="M59:M77" si="24">G59*(1+L59/100)</f>
        <v>0</v>
      </c>
      <c r="N59" s="166">
        <v>0</v>
      </c>
      <c r="O59" s="166">
        <f t="shared" ref="O59:O77" si="25">ROUND(E59*N59,5)</f>
        <v>0</v>
      </c>
      <c r="P59" s="166">
        <v>2.1299999999999999E-3</v>
      </c>
      <c r="Q59" s="166">
        <f t="shared" ref="Q59:Q77" si="26">ROUND(E59*P59,5)</f>
        <v>5.1119999999999999E-2</v>
      </c>
      <c r="R59" s="166"/>
      <c r="S59" s="166"/>
      <c r="T59" s="167">
        <v>0.17299999999999999</v>
      </c>
      <c r="U59" s="166">
        <f t="shared" ref="U59:U77" si="27">ROUND(E59*T59,2)</f>
        <v>4.1500000000000004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107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43</v>
      </c>
      <c r="B60" s="163" t="s">
        <v>153</v>
      </c>
      <c r="C60" s="197" t="s">
        <v>333</v>
      </c>
      <c r="D60" s="165" t="s">
        <v>112</v>
      </c>
      <c r="E60" s="171">
        <v>5.0999999999999997E-2</v>
      </c>
      <c r="F60" s="173"/>
      <c r="G60" s="174">
        <f t="shared" si="21"/>
        <v>0</v>
      </c>
      <c r="H60" s="173"/>
      <c r="I60" s="174">
        <f t="shared" si="22"/>
        <v>0</v>
      </c>
      <c r="J60" s="173"/>
      <c r="K60" s="174">
        <f t="shared" si="23"/>
        <v>0</v>
      </c>
      <c r="L60" s="174">
        <v>21</v>
      </c>
      <c r="M60" s="174">
        <f t="shared" si="24"/>
        <v>0</v>
      </c>
      <c r="N60" s="166">
        <v>0</v>
      </c>
      <c r="O60" s="166">
        <f t="shared" si="25"/>
        <v>0</v>
      </c>
      <c r="P60" s="166">
        <v>0</v>
      </c>
      <c r="Q60" s="166">
        <f t="shared" si="26"/>
        <v>0</v>
      </c>
      <c r="R60" s="166"/>
      <c r="S60" s="166"/>
      <c r="T60" s="167">
        <v>4.1550000000000002</v>
      </c>
      <c r="U60" s="166">
        <f t="shared" si="27"/>
        <v>0.21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107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>
        <v>44</v>
      </c>
      <c r="B61" s="163" t="s">
        <v>127</v>
      </c>
      <c r="C61" s="197" t="s">
        <v>155</v>
      </c>
      <c r="D61" s="165" t="s">
        <v>112</v>
      </c>
      <c r="E61" s="171">
        <v>5.0999999999999997E-2</v>
      </c>
      <c r="F61" s="173"/>
      <c r="G61" s="174">
        <f t="shared" si="21"/>
        <v>0</v>
      </c>
      <c r="H61" s="173"/>
      <c r="I61" s="174">
        <f t="shared" si="22"/>
        <v>0</v>
      </c>
      <c r="J61" s="173"/>
      <c r="K61" s="174">
        <f t="shared" si="23"/>
        <v>0</v>
      </c>
      <c r="L61" s="174">
        <v>21</v>
      </c>
      <c r="M61" s="174">
        <f t="shared" si="24"/>
        <v>0</v>
      </c>
      <c r="N61" s="166">
        <v>0</v>
      </c>
      <c r="O61" s="166">
        <f t="shared" si="25"/>
        <v>0</v>
      </c>
      <c r="P61" s="166">
        <v>0</v>
      </c>
      <c r="Q61" s="166">
        <f t="shared" si="26"/>
        <v>0</v>
      </c>
      <c r="R61" s="166"/>
      <c r="S61" s="166"/>
      <c r="T61" s="167">
        <v>2.68</v>
      </c>
      <c r="U61" s="166">
        <f t="shared" si="27"/>
        <v>0.14000000000000001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129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45</v>
      </c>
      <c r="B62" s="163" t="s">
        <v>156</v>
      </c>
      <c r="C62" s="197" t="s">
        <v>417</v>
      </c>
      <c r="D62" s="165" t="s">
        <v>106</v>
      </c>
      <c r="E62" s="171">
        <v>5</v>
      </c>
      <c r="F62" s="173"/>
      <c r="G62" s="174">
        <f t="shared" si="21"/>
        <v>0</v>
      </c>
      <c r="H62" s="173"/>
      <c r="I62" s="174">
        <f t="shared" si="22"/>
        <v>0</v>
      </c>
      <c r="J62" s="173"/>
      <c r="K62" s="174">
        <f t="shared" si="23"/>
        <v>0</v>
      </c>
      <c r="L62" s="174">
        <v>21</v>
      </c>
      <c r="M62" s="174">
        <f t="shared" si="24"/>
        <v>0</v>
      </c>
      <c r="N62" s="166">
        <v>0</v>
      </c>
      <c r="O62" s="166">
        <f t="shared" si="25"/>
        <v>0</v>
      </c>
      <c r="P62" s="166">
        <v>0</v>
      </c>
      <c r="Q62" s="166">
        <f t="shared" si="26"/>
        <v>0</v>
      </c>
      <c r="R62" s="166"/>
      <c r="S62" s="166"/>
      <c r="T62" s="167">
        <v>8.7999999999999995E-2</v>
      </c>
      <c r="U62" s="166">
        <f t="shared" si="27"/>
        <v>0.44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107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22.5" outlineLevel="1" x14ac:dyDescent="0.2">
      <c r="A63" s="157">
        <v>46</v>
      </c>
      <c r="B63" s="163" t="s">
        <v>331</v>
      </c>
      <c r="C63" s="197" t="s">
        <v>330</v>
      </c>
      <c r="D63" s="165" t="s">
        <v>262</v>
      </c>
      <c r="E63" s="171">
        <v>3</v>
      </c>
      <c r="F63" s="173"/>
      <c r="G63" s="174">
        <f t="shared" si="21"/>
        <v>0</v>
      </c>
      <c r="H63" s="173"/>
      <c r="I63" s="174">
        <f t="shared" si="22"/>
        <v>0</v>
      </c>
      <c r="J63" s="173"/>
      <c r="K63" s="174">
        <f t="shared" si="23"/>
        <v>0</v>
      </c>
      <c r="L63" s="174">
        <v>21</v>
      </c>
      <c r="M63" s="174">
        <f t="shared" si="24"/>
        <v>0</v>
      </c>
      <c r="N63" s="166">
        <v>1.1639999999999999E-2</v>
      </c>
      <c r="O63" s="166">
        <f t="shared" si="25"/>
        <v>3.492E-2</v>
      </c>
      <c r="P63" s="166">
        <v>0</v>
      </c>
      <c r="Q63" s="166">
        <f t="shared" si="26"/>
        <v>0</v>
      </c>
      <c r="R63" s="166"/>
      <c r="S63" s="166"/>
      <c r="T63" s="167">
        <v>1.2909999999999999</v>
      </c>
      <c r="U63" s="166">
        <f t="shared" si="27"/>
        <v>3.87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107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ht="22.5" outlineLevel="1" x14ac:dyDescent="0.2">
      <c r="A64" s="157">
        <v>47</v>
      </c>
      <c r="B64" s="163" t="s">
        <v>166</v>
      </c>
      <c r="C64" s="197" t="s">
        <v>329</v>
      </c>
      <c r="D64" s="165" t="s">
        <v>124</v>
      </c>
      <c r="E64" s="171">
        <v>10.5</v>
      </c>
      <c r="F64" s="173"/>
      <c r="G64" s="174">
        <f t="shared" si="21"/>
        <v>0</v>
      </c>
      <c r="H64" s="173"/>
      <c r="I64" s="174">
        <f t="shared" si="22"/>
        <v>0</v>
      </c>
      <c r="J64" s="173"/>
      <c r="K64" s="174">
        <f t="shared" si="23"/>
        <v>0</v>
      </c>
      <c r="L64" s="174">
        <v>21</v>
      </c>
      <c r="M64" s="174">
        <f t="shared" si="24"/>
        <v>0</v>
      </c>
      <c r="N64" s="166">
        <v>4.2999999999999999E-4</v>
      </c>
      <c r="O64" s="166">
        <f t="shared" si="25"/>
        <v>4.5199999999999997E-3</v>
      </c>
      <c r="P64" s="166">
        <v>0</v>
      </c>
      <c r="Q64" s="166">
        <f t="shared" si="26"/>
        <v>0</v>
      </c>
      <c r="R64" s="166"/>
      <c r="S64" s="166"/>
      <c r="T64" s="167">
        <v>0.27889999999999998</v>
      </c>
      <c r="U64" s="166">
        <f t="shared" si="27"/>
        <v>2.93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107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ht="22.5" outlineLevel="1" x14ac:dyDescent="0.2">
      <c r="A65" s="157">
        <v>48</v>
      </c>
      <c r="B65" s="163" t="s">
        <v>168</v>
      </c>
      <c r="C65" s="197" t="s">
        <v>328</v>
      </c>
      <c r="D65" s="165" t="s">
        <v>124</v>
      </c>
      <c r="E65" s="171">
        <v>22</v>
      </c>
      <c r="F65" s="173"/>
      <c r="G65" s="174">
        <f t="shared" si="21"/>
        <v>0</v>
      </c>
      <c r="H65" s="173"/>
      <c r="I65" s="174">
        <f t="shared" si="22"/>
        <v>0</v>
      </c>
      <c r="J65" s="173"/>
      <c r="K65" s="174">
        <f t="shared" si="23"/>
        <v>0</v>
      </c>
      <c r="L65" s="174">
        <v>21</v>
      </c>
      <c r="M65" s="174">
        <f t="shared" si="24"/>
        <v>0</v>
      </c>
      <c r="N65" s="166">
        <v>5.2999999999999998E-4</v>
      </c>
      <c r="O65" s="166">
        <f t="shared" si="25"/>
        <v>1.166E-2</v>
      </c>
      <c r="P65" s="166">
        <v>0</v>
      </c>
      <c r="Q65" s="166">
        <f t="shared" si="26"/>
        <v>0</v>
      </c>
      <c r="R65" s="166"/>
      <c r="S65" s="166"/>
      <c r="T65" s="167">
        <v>0.29730000000000001</v>
      </c>
      <c r="U65" s="166">
        <f t="shared" si="27"/>
        <v>6.54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107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ht="22.5" outlineLevel="1" x14ac:dyDescent="0.2">
      <c r="A66" s="157">
        <v>49</v>
      </c>
      <c r="B66" s="163" t="s">
        <v>170</v>
      </c>
      <c r="C66" s="197" t="s">
        <v>327</v>
      </c>
      <c r="D66" s="165" t="s">
        <v>124</v>
      </c>
      <c r="E66" s="171">
        <v>1.5</v>
      </c>
      <c r="F66" s="173"/>
      <c r="G66" s="174">
        <f t="shared" si="21"/>
        <v>0</v>
      </c>
      <c r="H66" s="173"/>
      <c r="I66" s="174">
        <f t="shared" si="22"/>
        <v>0</v>
      </c>
      <c r="J66" s="173"/>
      <c r="K66" s="174">
        <f t="shared" si="23"/>
        <v>0</v>
      </c>
      <c r="L66" s="174">
        <v>21</v>
      </c>
      <c r="M66" s="174">
        <f t="shared" si="24"/>
        <v>0</v>
      </c>
      <c r="N66" s="166">
        <v>7.2999999999999996E-4</v>
      </c>
      <c r="O66" s="166">
        <f t="shared" si="25"/>
        <v>1.1000000000000001E-3</v>
      </c>
      <c r="P66" s="166">
        <v>0</v>
      </c>
      <c r="Q66" s="166">
        <f t="shared" si="26"/>
        <v>0</v>
      </c>
      <c r="R66" s="166"/>
      <c r="S66" s="166"/>
      <c r="T66" s="167">
        <v>0.33279999999999998</v>
      </c>
      <c r="U66" s="166">
        <f t="shared" si="27"/>
        <v>0.5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107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>
        <v>50</v>
      </c>
      <c r="B67" s="163" t="s">
        <v>326</v>
      </c>
      <c r="C67" s="197" t="s">
        <v>325</v>
      </c>
      <c r="D67" s="165" t="s">
        <v>106</v>
      </c>
      <c r="E67" s="171">
        <v>8</v>
      </c>
      <c r="F67" s="173"/>
      <c r="G67" s="174">
        <f t="shared" si="21"/>
        <v>0</v>
      </c>
      <c r="H67" s="173"/>
      <c r="I67" s="174">
        <f t="shared" si="22"/>
        <v>0</v>
      </c>
      <c r="J67" s="173"/>
      <c r="K67" s="174">
        <f t="shared" si="23"/>
        <v>0</v>
      </c>
      <c r="L67" s="174">
        <v>21</v>
      </c>
      <c r="M67" s="174">
        <f t="shared" si="24"/>
        <v>0</v>
      </c>
      <c r="N67" s="166">
        <v>0</v>
      </c>
      <c r="O67" s="166">
        <f t="shared" si="25"/>
        <v>0</v>
      </c>
      <c r="P67" s="166">
        <v>0</v>
      </c>
      <c r="Q67" s="166">
        <f t="shared" si="26"/>
        <v>0</v>
      </c>
      <c r="R67" s="166"/>
      <c r="S67" s="166"/>
      <c r="T67" s="167">
        <v>0.42499999999999999</v>
      </c>
      <c r="U67" s="166">
        <f t="shared" si="27"/>
        <v>3.4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107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>
        <v>51</v>
      </c>
      <c r="B68" s="163" t="s">
        <v>322</v>
      </c>
      <c r="C68" s="197" t="s">
        <v>321</v>
      </c>
      <c r="D68" s="165" t="s">
        <v>106</v>
      </c>
      <c r="E68" s="171">
        <v>8</v>
      </c>
      <c r="F68" s="173"/>
      <c r="G68" s="174">
        <f t="shared" si="21"/>
        <v>0</v>
      </c>
      <c r="H68" s="173"/>
      <c r="I68" s="174">
        <f t="shared" si="22"/>
        <v>0</v>
      </c>
      <c r="J68" s="173"/>
      <c r="K68" s="174">
        <f t="shared" si="23"/>
        <v>0</v>
      </c>
      <c r="L68" s="174">
        <v>21</v>
      </c>
      <c r="M68" s="174">
        <f t="shared" si="24"/>
        <v>0</v>
      </c>
      <c r="N68" s="166">
        <v>1.8000000000000001E-4</v>
      </c>
      <c r="O68" s="166">
        <f t="shared" si="25"/>
        <v>1.4400000000000001E-3</v>
      </c>
      <c r="P68" s="166">
        <v>0</v>
      </c>
      <c r="Q68" s="166">
        <f t="shared" si="26"/>
        <v>0</v>
      </c>
      <c r="R68" s="166"/>
      <c r="S68" s="166"/>
      <c r="T68" s="167">
        <v>0.254</v>
      </c>
      <c r="U68" s="166">
        <f t="shared" si="27"/>
        <v>2.0299999999999998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107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 x14ac:dyDescent="0.2">
      <c r="A69" s="157">
        <v>52</v>
      </c>
      <c r="B69" s="163" t="s">
        <v>194</v>
      </c>
      <c r="C69" s="197" t="s">
        <v>195</v>
      </c>
      <c r="D69" s="165" t="s">
        <v>106</v>
      </c>
      <c r="E69" s="171">
        <v>1</v>
      </c>
      <c r="F69" s="173"/>
      <c r="G69" s="174">
        <f t="shared" si="21"/>
        <v>0</v>
      </c>
      <c r="H69" s="173"/>
      <c r="I69" s="174">
        <f t="shared" si="22"/>
        <v>0</v>
      </c>
      <c r="J69" s="173"/>
      <c r="K69" s="174">
        <f t="shared" si="23"/>
        <v>0</v>
      </c>
      <c r="L69" s="174">
        <v>21</v>
      </c>
      <c r="M69" s="174">
        <f t="shared" si="24"/>
        <v>0</v>
      </c>
      <c r="N69" s="166">
        <v>2.0000000000000001E-4</v>
      </c>
      <c r="O69" s="166">
        <f t="shared" si="25"/>
        <v>2.0000000000000001E-4</v>
      </c>
      <c r="P69" s="166">
        <v>0</v>
      </c>
      <c r="Q69" s="166">
        <f t="shared" si="26"/>
        <v>0</v>
      </c>
      <c r="R69" s="166"/>
      <c r="S69" s="166"/>
      <c r="T69" s="167">
        <v>0.20699999999999999</v>
      </c>
      <c r="U69" s="166">
        <f t="shared" si="27"/>
        <v>0.21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107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>
        <v>53</v>
      </c>
      <c r="B70" s="163" t="s">
        <v>196</v>
      </c>
      <c r="C70" s="197" t="s">
        <v>197</v>
      </c>
      <c r="D70" s="165" t="s">
        <v>106</v>
      </c>
      <c r="E70" s="171">
        <v>1</v>
      </c>
      <c r="F70" s="173"/>
      <c r="G70" s="174">
        <f t="shared" si="21"/>
        <v>0</v>
      </c>
      <c r="H70" s="173"/>
      <c r="I70" s="174">
        <f t="shared" si="22"/>
        <v>0</v>
      </c>
      <c r="J70" s="173"/>
      <c r="K70" s="174">
        <f t="shared" si="23"/>
        <v>0</v>
      </c>
      <c r="L70" s="174">
        <v>21</v>
      </c>
      <c r="M70" s="174">
        <f t="shared" si="24"/>
        <v>0</v>
      </c>
      <c r="N70" s="166">
        <v>3.2000000000000003E-4</v>
      </c>
      <c r="O70" s="166">
        <f t="shared" si="25"/>
        <v>3.2000000000000003E-4</v>
      </c>
      <c r="P70" s="166">
        <v>0</v>
      </c>
      <c r="Q70" s="166">
        <f t="shared" si="26"/>
        <v>0</v>
      </c>
      <c r="R70" s="166"/>
      <c r="S70" s="166"/>
      <c r="T70" s="167">
        <v>0.22700000000000001</v>
      </c>
      <c r="U70" s="166">
        <f t="shared" si="27"/>
        <v>0.23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107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>
        <v>54</v>
      </c>
      <c r="B71" s="163" t="s">
        <v>318</v>
      </c>
      <c r="C71" s="197" t="s">
        <v>416</v>
      </c>
      <c r="D71" s="165" t="s">
        <v>106</v>
      </c>
      <c r="E71" s="171">
        <v>1</v>
      </c>
      <c r="F71" s="173"/>
      <c r="G71" s="174">
        <f t="shared" si="21"/>
        <v>0</v>
      </c>
      <c r="H71" s="173"/>
      <c r="I71" s="174">
        <f t="shared" si="22"/>
        <v>0</v>
      </c>
      <c r="J71" s="173"/>
      <c r="K71" s="174">
        <f t="shared" si="23"/>
        <v>0</v>
      </c>
      <c r="L71" s="174">
        <v>21</v>
      </c>
      <c r="M71" s="174">
        <f t="shared" si="24"/>
        <v>0</v>
      </c>
      <c r="N71" s="166">
        <v>1.9000000000000001E-4</v>
      </c>
      <c r="O71" s="166">
        <f t="shared" si="25"/>
        <v>1.9000000000000001E-4</v>
      </c>
      <c r="P71" s="166">
        <v>0</v>
      </c>
      <c r="Q71" s="166">
        <f t="shared" si="26"/>
        <v>0</v>
      </c>
      <c r="R71" s="166"/>
      <c r="S71" s="166"/>
      <c r="T71" s="167">
        <v>9.2999999999999999E-2</v>
      </c>
      <c r="U71" s="166">
        <f t="shared" si="27"/>
        <v>0.09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107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outlineLevel="1" x14ac:dyDescent="0.2">
      <c r="A72" s="157">
        <v>55</v>
      </c>
      <c r="B72" s="163" t="s">
        <v>415</v>
      </c>
      <c r="C72" s="197" t="s">
        <v>414</v>
      </c>
      <c r="D72" s="165" t="s">
        <v>106</v>
      </c>
      <c r="E72" s="171">
        <v>1</v>
      </c>
      <c r="F72" s="173"/>
      <c r="G72" s="174">
        <f t="shared" si="21"/>
        <v>0</v>
      </c>
      <c r="H72" s="173"/>
      <c r="I72" s="174">
        <f t="shared" si="22"/>
        <v>0</v>
      </c>
      <c r="J72" s="173"/>
      <c r="K72" s="174">
        <f t="shared" si="23"/>
        <v>0</v>
      </c>
      <c r="L72" s="174">
        <v>21</v>
      </c>
      <c r="M72" s="174">
        <f t="shared" si="24"/>
        <v>0</v>
      </c>
      <c r="N72" s="166">
        <v>3.1E-4</v>
      </c>
      <c r="O72" s="166">
        <f t="shared" si="25"/>
        <v>3.1E-4</v>
      </c>
      <c r="P72" s="166">
        <v>0</v>
      </c>
      <c r="Q72" s="166">
        <f t="shared" si="26"/>
        <v>0</v>
      </c>
      <c r="R72" s="166"/>
      <c r="S72" s="166"/>
      <c r="T72" s="167">
        <v>0.10299999999999999</v>
      </c>
      <c r="U72" s="166">
        <f t="shared" si="27"/>
        <v>0.1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107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 x14ac:dyDescent="0.2">
      <c r="A73" s="157">
        <v>56</v>
      </c>
      <c r="B73" s="163" t="s">
        <v>205</v>
      </c>
      <c r="C73" s="197" t="s">
        <v>316</v>
      </c>
      <c r="D73" s="165" t="s">
        <v>106</v>
      </c>
      <c r="E73" s="171">
        <v>2</v>
      </c>
      <c r="F73" s="173"/>
      <c r="G73" s="174">
        <f t="shared" si="21"/>
        <v>0</v>
      </c>
      <c r="H73" s="173"/>
      <c r="I73" s="174">
        <f t="shared" si="22"/>
        <v>0</v>
      </c>
      <c r="J73" s="173"/>
      <c r="K73" s="174">
        <f t="shared" si="23"/>
        <v>0</v>
      </c>
      <c r="L73" s="174">
        <v>21</v>
      </c>
      <c r="M73" s="174">
        <f t="shared" si="24"/>
        <v>0</v>
      </c>
      <c r="N73" s="166">
        <v>4.6999999999999999E-4</v>
      </c>
      <c r="O73" s="166">
        <f t="shared" si="25"/>
        <v>9.3999999999999997E-4</v>
      </c>
      <c r="P73" s="166">
        <v>0</v>
      </c>
      <c r="Q73" s="166">
        <f t="shared" si="26"/>
        <v>0</v>
      </c>
      <c r="R73" s="166"/>
      <c r="S73" s="166"/>
      <c r="T73" s="167">
        <v>8.2000000000000003E-2</v>
      </c>
      <c r="U73" s="166">
        <f t="shared" si="27"/>
        <v>0.16</v>
      </c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107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">
      <c r="A74" s="157">
        <v>57</v>
      </c>
      <c r="B74" s="163" t="s">
        <v>207</v>
      </c>
      <c r="C74" s="197" t="s">
        <v>310</v>
      </c>
      <c r="D74" s="165" t="s">
        <v>124</v>
      </c>
      <c r="E74" s="171">
        <v>34</v>
      </c>
      <c r="F74" s="173"/>
      <c r="G74" s="174">
        <f t="shared" si="21"/>
        <v>0</v>
      </c>
      <c r="H74" s="173"/>
      <c r="I74" s="174">
        <f t="shared" si="22"/>
        <v>0</v>
      </c>
      <c r="J74" s="173"/>
      <c r="K74" s="174">
        <f t="shared" si="23"/>
        <v>0</v>
      </c>
      <c r="L74" s="174">
        <v>21</v>
      </c>
      <c r="M74" s="174">
        <f t="shared" si="24"/>
        <v>0</v>
      </c>
      <c r="N74" s="166">
        <v>0</v>
      </c>
      <c r="O74" s="166">
        <f t="shared" si="25"/>
        <v>0</v>
      </c>
      <c r="P74" s="166">
        <v>0</v>
      </c>
      <c r="Q74" s="166">
        <f t="shared" si="26"/>
        <v>0</v>
      </c>
      <c r="R74" s="166"/>
      <c r="S74" s="166"/>
      <c r="T74" s="167">
        <v>2.9000000000000001E-2</v>
      </c>
      <c r="U74" s="166">
        <f t="shared" si="27"/>
        <v>0.99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107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>
        <v>58</v>
      </c>
      <c r="B75" s="163" t="s">
        <v>209</v>
      </c>
      <c r="C75" s="197" t="s">
        <v>309</v>
      </c>
      <c r="D75" s="165" t="s">
        <v>124</v>
      </c>
      <c r="E75" s="171">
        <v>34</v>
      </c>
      <c r="F75" s="173"/>
      <c r="G75" s="174">
        <f t="shared" si="21"/>
        <v>0</v>
      </c>
      <c r="H75" s="173"/>
      <c r="I75" s="174">
        <f t="shared" si="22"/>
        <v>0</v>
      </c>
      <c r="J75" s="173"/>
      <c r="K75" s="174">
        <f t="shared" si="23"/>
        <v>0</v>
      </c>
      <c r="L75" s="174">
        <v>21</v>
      </c>
      <c r="M75" s="174">
        <f t="shared" si="24"/>
        <v>0</v>
      </c>
      <c r="N75" s="166">
        <v>1.0000000000000001E-5</v>
      </c>
      <c r="O75" s="166">
        <f t="shared" si="25"/>
        <v>3.4000000000000002E-4</v>
      </c>
      <c r="P75" s="166">
        <v>0</v>
      </c>
      <c r="Q75" s="166">
        <f t="shared" si="26"/>
        <v>0</v>
      </c>
      <c r="R75" s="166"/>
      <c r="S75" s="166"/>
      <c r="T75" s="167">
        <v>6.2E-2</v>
      </c>
      <c r="U75" s="166">
        <f t="shared" si="27"/>
        <v>2.11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107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 x14ac:dyDescent="0.2">
      <c r="A76" s="157">
        <v>59</v>
      </c>
      <c r="B76" s="163" t="s">
        <v>209</v>
      </c>
      <c r="C76" s="197" t="s">
        <v>211</v>
      </c>
      <c r="D76" s="165" t="s">
        <v>212</v>
      </c>
      <c r="E76" s="171">
        <v>1</v>
      </c>
      <c r="F76" s="173"/>
      <c r="G76" s="174">
        <f t="shared" si="21"/>
        <v>0</v>
      </c>
      <c r="H76" s="173"/>
      <c r="I76" s="174">
        <f t="shared" si="22"/>
        <v>0</v>
      </c>
      <c r="J76" s="173"/>
      <c r="K76" s="174">
        <f t="shared" si="23"/>
        <v>0</v>
      </c>
      <c r="L76" s="174">
        <v>21</v>
      </c>
      <c r="M76" s="174">
        <f t="shared" si="24"/>
        <v>0</v>
      </c>
      <c r="N76" s="166">
        <v>1.0000000000000001E-5</v>
      </c>
      <c r="O76" s="166">
        <f t="shared" si="25"/>
        <v>1.0000000000000001E-5</v>
      </c>
      <c r="P76" s="166">
        <v>0</v>
      </c>
      <c r="Q76" s="166">
        <f t="shared" si="26"/>
        <v>0</v>
      </c>
      <c r="R76" s="166"/>
      <c r="S76" s="166"/>
      <c r="T76" s="167">
        <v>6.2E-2</v>
      </c>
      <c r="U76" s="166">
        <f t="shared" si="27"/>
        <v>0.06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107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outlineLevel="1" x14ac:dyDescent="0.2">
      <c r="A77" s="157">
        <v>60</v>
      </c>
      <c r="B77" s="163" t="s">
        <v>213</v>
      </c>
      <c r="C77" s="197" t="s">
        <v>214</v>
      </c>
      <c r="D77" s="165" t="s">
        <v>112</v>
      </c>
      <c r="E77" s="171">
        <v>5.6000000000000001E-2</v>
      </c>
      <c r="F77" s="173"/>
      <c r="G77" s="174">
        <f t="shared" si="21"/>
        <v>0</v>
      </c>
      <c r="H77" s="173"/>
      <c r="I77" s="174">
        <f t="shared" si="22"/>
        <v>0</v>
      </c>
      <c r="J77" s="173"/>
      <c r="K77" s="174">
        <f t="shared" si="23"/>
        <v>0</v>
      </c>
      <c r="L77" s="174">
        <v>21</v>
      </c>
      <c r="M77" s="174">
        <f t="shared" si="24"/>
        <v>0</v>
      </c>
      <c r="N77" s="166">
        <v>0</v>
      </c>
      <c r="O77" s="166">
        <f t="shared" si="25"/>
        <v>0</v>
      </c>
      <c r="P77" s="166">
        <v>0</v>
      </c>
      <c r="Q77" s="166">
        <f t="shared" si="26"/>
        <v>0</v>
      </c>
      <c r="R77" s="166"/>
      <c r="S77" s="166"/>
      <c r="T77" s="167">
        <v>1.3740000000000001</v>
      </c>
      <c r="U77" s="166">
        <f t="shared" si="27"/>
        <v>0.08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107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x14ac:dyDescent="0.2">
      <c r="A78" s="158" t="s">
        <v>102</v>
      </c>
      <c r="B78" s="164" t="s">
        <v>247</v>
      </c>
      <c r="C78" s="198" t="s">
        <v>246</v>
      </c>
      <c r="D78" s="168"/>
      <c r="E78" s="172"/>
      <c r="F78" s="175"/>
      <c r="G78" s="175">
        <f>SUMIF(AE79:AE112,"&lt;&gt;NOR",G79:G112)</f>
        <v>0</v>
      </c>
      <c r="H78" s="175"/>
      <c r="I78" s="175">
        <f>SUM(I79:I112)</f>
        <v>0</v>
      </c>
      <c r="J78" s="175"/>
      <c r="K78" s="175">
        <f>SUM(K79:K112)</f>
        <v>0</v>
      </c>
      <c r="L78" s="175"/>
      <c r="M78" s="175">
        <f>SUM(M79:M112)</f>
        <v>0</v>
      </c>
      <c r="N78" s="169"/>
      <c r="O78" s="169">
        <f>SUM(O79:O112)</f>
        <v>0.12497000000000001</v>
      </c>
      <c r="P78" s="169"/>
      <c r="Q78" s="169">
        <f>SUM(Q79:Q112)</f>
        <v>0.17968999999999999</v>
      </c>
      <c r="R78" s="169"/>
      <c r="S78" s="169"/>
      <c r="T78" s="170"/>
      <c r="U78" s="169">
        <f>SUM(U79:U112)</f>
        <v>29.479999999999986</v>
      </c>
      <c r="AE78" t="s">
        <v>103</v>
      </c>
    </row>
    <row r="79" spans="1:60" outlineLevel="1" x14ac:dyDescent="0.2">
      <c r="A79" s="157">
        <v>61</v>
      </c>
      <c r="B79" s="163" t="s">
        <v>308</v>
      </c>
      <c r="C79" s="197" t="s">
        <v>307</v>
      </c>
      <c r="D79" s="165" t="s">
        <v>262</v>
      </c>
      <c r="E79" s="171">
        <v>1</v>
      </c>
      <c r="F79" s="173"/>
      <c r="G79" s="174">
        <f t="shared" ref="G79:G112" si="28">ROUND(E79*F79,2)</f>
        <v>0</v>
      </c>
      <c r="H79" s="173"/>
      <c r="I79" s="174">
        <f t="shared" ref="I79:I112" si="29">ROUND(E79*H79,2)</f>
        <v>0</v>
      </c>
      <c r="J79" s="173"/>
      <c r="K79" s="174">
        <f t="shared" ref="K79:K112" si="30">ROUND(E79*J79,2)</f>
        <v>0</v>
      </c>
      <c r="L79" s="174">
        <v>21</v>
      </c>
      <c r="M79" s="174">
        <f t="shared" ref="M79:M112" si="31">G79*(1+L79/100)</f>
        <v>0</v>
      </c>
      <c r="N79" s="166">
        <v>0</v>
      </c>
      <c r="O79" s="166">
        <f t="shared" ref="O79:O112" si="32">ROUND(E79*N79,5)</f>
        <v>0</v>
      </c>
      <c r="P79" s="166">
        <v>1.933E-2</v>
      </c>
      <c r="Q79" s="166">
        <f t="shared" ref="Q79:Q112" si="33">ROUND(E79*P79,5)</f>
        <v>1.933E-2</v>
      </c>
      <c r="R79" s="166"/>
      <c r="S79" s="166"/>
      <c r="T79" s="167">
        <v>0.59</v>
      </c>
      <c r="U79" s="166">
        <f t="shared" ref="U79:U112" si="34">ROUND(E79*T79,2)</f>
        <v>0.59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107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">
      <c r="A80" s="157">
        <v>62</v>
      </c>
      <c r="B80" s="163" t="s">
        <v>306</v>
      </c>
      <c r="C80" s="197" t="s">
        <v>413</v>
      </c>
      <c r="D80" s="165" t="s">
        <v>262</v>
      </c>
      <c r="E80" s="171">
        <v>2</v>
      </c>
      <c r="F80" s="173"/>
      <c r="G80" s="174">
        <f t="shared" si="28"/>
        <v>0</v>
      </c>
      <c r="H80" s="173"/>
      <c r="I80" s="174">
        <f t="shared" si="29"/>
        <v>0</v>
      </c>
      <c r="J80" s="173"/>
      <c r="K80" s="174">
        <f t="shared" si="30"/>
        <v>0</v>
      </c>
      <c r="L80" s="174">
        <v>21</v>
      </c>
      <c r="M80" s="174">
        <f t="shared" si="31"/>
        <v>0</v>
      </c>
      <c r="N80" s="166">
        <v>0</v>
      </c>
      <c r="O80" s="166">
        <f t="shared" si="32"/>
        <v>0</v>
      </c>
      <c r="P80" s="166">
        <v>1.9460000000000002E-2</v>
      </c>
      <c r="Q80" s="166">
        <f t="shared" si="33"/>
        <v>3.8920000000000003E-2</v>
      </c>
      <c r="R80" s="166"/>
      <c r="S80" s="166"/>
      <c r="T80" s="167">
        <v>0.38200000000000001</v>
      </c>
      <c r="U80" s="166">
        <f t="shared" si="34"/>
        <v>0.76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107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ht="22.5" outlineLevel="1" x14ac:dyDescent="0.2">
      <c r="A81" s="157">
        <v>63</v>
      </c>
      <c r="B81" s="163" t="s">
        <v>412</v>
      </c>
      <c r="C81" s="197" t="s">
        <v>411</v>
      </c>
      <c r="D81" s="165" t="s">
        <v>262</v>
      </c>
      <c r="E81" s="171">
        <v>1</v>
      </c>
      <c r="F81" s="173"/>
      <c r="G81" s="174">
        <f t="shared" si="28"/>
        <v>0</v>
      </c>
      <c r="H81" s="173"/>
      <c r="I81" s="174">
        <f t="shared" si="29"/>
        <v>0</v>
      </c>
      <c r="J81" s="173"/>
      <c r="K81" s="174">
        <f t="shared" si="30"/>
        <v>0</v>
      </c>
      <c r="L81" s="174">
        <v>21</v>
      </c>
      <c r="M81" s="174">
        <f t="shared" si="31"/>
        <v>0</v>
      </c>
      <c r="N81" s="166">
        <v>0</v>
      </c>
      <c r="O81" s="166">
        <f t="shared" si="32"/>
        <v>0</v>
      </c>
      <c r="P81" s="166">
        <v>8.7999999999999995E-2</v>
      </c>
      <c r="Q81" s="166">
        <f t="shared" si="33"/>
        <v>8.7999999999999995E-2</v>
      </c>
      <c r="R81" s="166"/>
      <c r="S81" s="166"/>
      <c r="T81" s="167">
        <v>0.69299999999999995</v>
      </c>
      <c r="U81" s="166">
        <f t="shared" si="34"/>
        <v>0.69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107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>
        <v>64</v>
      </c>
      <c r="B82" s="163" t="s">
        <v>410</v>
      </c>
      <c r="C82" s="197" t="s">
        <v>409</v>
      </c>
      <c r="D82" s="165" t="s">
        <v>262</v>
      </c>
      <c r="E82" s="171">
        <v>1</v>
      </c>
      <c r="F82" s="173"/>
      <c r="G82" s="174">
        <f t="shared" si="28"/>
        <v>0</v>
      </c>
      <c r="H82" s="173"/>
      <c r="I82" s="174">
        <f t="shared" si="29"/>
        <v>0</v>
      </c>
      <c r="J82" s="173"/>
      <c r="K82" s="174">
        <f t="shared" si="30"/>
        <v>0</v>
      </c>
      <c r="L82" s="174">
        <v>21</v>
      </c>
      <c r="M82" s="174">
        <f t="shared" si="31"/>
        <v>0</v>
      </c>
      <c r="N82" s="166">
        <v>0</v>
      </c>
      <c r="O82" s="166">
        <f t="shared" si="32"/>
        <v>0</v>
      </c>
      <c r="P82" s="166">
        <v>2.7199999999999998E-2</v>
      </c>
      <c r="Q82" s="166">
        <f t="shared" si="33"/>
        <v>2.7199999999999998E-2</v>
      </c>
      <c r="R82" s="166"/>
      <c r="S82" s="166"/>
      <c r="T82" s="167">
        <v>0.39300000000000002</v>
      </c>
      <c r="U82" s="166">
        <f t="shared" si="34"/>
        <v>0.39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107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outlineLevel="1" x14ac:dyDescent="0.2">
      <c r="A83" s="157">
        <v>65</v>
      </c>
      <c r="B83" s="163" t="s">
        <v>304</v>
      </c>
      <c r="C83" s="197" t="s">
        <v>303</v>
      </c>
      <c r="D83" s="165" t="s">
        <v>262</v>
      </c>
      <c r="E83" s="171">
        <v>4</v>
      </c>
      <c r="F83" s="173"/>
      <c r="G83" s="174">
        <f t="shared" si="28"/>
        <v>0</v>
      </c>
      <c r="H83" s="173"/>
      <c r="I83" s="174">
        <f t="shared" si="29"/>
        <v>0</v>
      </c>
      <c r="J83" s="173"/>
      <c r="K83" s="174">
        <f t="shared" si="30"/>
        <v>0</v>
      </c>
      <c r="L83" s="174">
        <v>21</v>
      </c>
      <c r="M83" s="174">
        <f t="shared" si="31"/>
        <v>0</v>
      </c>
      <c r="N83" s="166">
        <v>0</v>
      </c>
      <c r="O83" s="166">
        <f t="shared" si="32"/>
        <v>0</v>
      </c>
      <c r="P83" s="166">
        <v>1.56E-3</v>
      </c>
      <c r="Q83" s="166">
        <f t="shared" si="33"/>
        <v>6.2399999999999999E-3</v>
      </c>
      <c r="R83" s="166"/>
      <c r="S83" s="166"/>
      <c r="T83" s="167">
        <v>0.217</v>
      </c>
      <c r="U83" s="166">
        <f t="shared" si="34"/>
        <v>0.87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107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 x14ac:dyDescent="0.2">
      <c r="A84" s="157">
        <v>66</v>
      </c>
      <c r="B84" s="163" t="s">
        <v>127</v>
      </c>
      <c r="C84" s="197" t="s">
        <v>155</v>
      </c>
      <c r="D84" s="165" t="s">
        <v>112</v>
      </c>
      <c r="E84" s="171">
        <v>0.18</v>
      </c>
      <c r="F84" s="173"/>
      <c r="G84" s="174">
        <f t="shared" si="28"/>
        <v>0</v>
      </c>
      <c r="H84" s="173"/>
      <c r="I84" s="174">
        <f t="shared" si="29"/>
        <v>0</v>
      </c>
      <c r="J84" s="173"/>
      <c r="K84" s="174">
        <f t="shared" si="30"/>
        <v>0</v>
      </c>
      <c r="L84" s="174">
        <v>21</v>
      </c>
      <c r="M84" s="174">
        <f t="shared" si="31"/>
        <v>0</v>
      </c>
      <c r="N84" s="166">
        <v>0</v>
      </c>
      <c r="O84" s="166">
        <f t="shared" si="32"/>
        <v>0</v>
      </c>
      <c r="P84" s="166">
        <v>0</v>
      </c>
      <c r="Q84" s="166">
        <f t="shared" si="33"/>
        <v>0</v>
      </c>
      <c r="R84" s="166"/>
      <c r="S84" s="166"/>
      <c r="T84" s="167">
        <v>2.68</v>
      </c>
      <c r="U84" s="166">
        <f t="shared" si="34"/>
        <v>0.48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129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ht="22.5" outlineLevel="1" x14ac:dyDescent="0.2">
      <c r="A85" s="157">
        <v>67</v>
      </c>
      <c r="B85" s="163" t="s">
        <v>298</v>
      </c>
      <c r="C85" s="197" t="s">
        <v>297</v>
      </c>
      <c r="D85" s="165" t="s">
        <v>262</v>
      </c>
      <c r="E85" s="171">
        <v>1</v>
      </c>
      <c r="F85" s="173"/>
      <c r="G85" s="174">
        <f t="shared" si="28"/>
        <v>0</v>
      </c>
      <c r="H85" s="173"/>
      <c r="I85" s="174">
        <f t="shared" si="29"/>
        <v>0</v>
      </c>
      <c r="J85" s="173"/>
      <c r="K85" s="174">
        <f t="shared" si="30"/>
        <v>0</v>
      </c>
      <c r="L85" s="174">
        <v>21</v>
      </c>
      <c r="M85" s="174">
        <f t="shared" si="31"/>
        <v>0</v>
      </c>
      <c r="N85" s="166">
        <v>4.0000000000000001E-3</v>
      </c>
      <c r="O85" s="166">
        <f t="shared" si="32"/>
        <v>4.0000000000000001E-3</v>
      </c>
      <c r="P85" s="166">
        <v>0</v>
      </c>
      <c r="Q85" s="166">
        <f t="shared" si="33"/>
        <v>0</v>
      </c>
      <c r="R85" s="166"/>
      <c r="S85" s="166"/>
      <c r="T85" s="167">
        <v>1.575</v>
      </c>
      <c r="U85" s="166">
        <f t="shared" si="34"/>
        <v>1.58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107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 x14ac:dyDescent="0.2">
      <c r="A86" s="157">
        <v>68</v>
      </c>
      <c r="B86" s="163" t="s">
        <v>138</v>
      </c>
      <c r="C86" s="197" t="s">
        <v>408</v>
      </c>
      <c r="D86" s="165" t="s">
        <v>262</v>
      </c>
      <c r="E86" s="171">
        <v>1</v>
      </c>
      <c r="F86" s="173"/>
      <c r="G86" s="174">
        <f t="shared" si="28"/>
        <v>0</v>
      </c>
      <c r="H86" s="173"/>
      <c r="I86" s="174">
        <f t="shared" si="29"/>
        <v>0</v>
      </c>
      <c r="J86" s="173"/>
      <c r="K86" s="174">
        <f t="shared" si="30"/>
        <v>0</v>
      </c>
      <c r="L86" s="174">
        <v>21</v>
      </c>
      <c r="M86" s="174">
        <f t="shared" si="31"/>
        <v>0</v>
      </c>
      <c r="N86" s="166">
        <v>1.421E-2</v>
      </c>
      <c r="O86" s="166">
        <f t="shared" si="32"/>
        <v>1.421E-2</v>
      </c>
      <c r="P86" s="166">
        <v>0</v>
      </c>
      <c r="Q86" s="166">
        <f t="shared" si="33"/>
        <v>0</v>
      </c>
      <c r="R86" s="166"/>
      <c r="S86" s="166"/>
      <c r="T86" s="167">
        <v>1.1890000000000001</v>
      </c>
      <c r="U86" s="166">
        <f t="shared" si="34"/>
        <v>1.19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129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ht="22.5" outlineLevel="1" x14ac:dyDescent="0.2">
      <c r="A87" s="157">
        <v>69</v>
      </c>
      <c r="B87" s="163" t="s">
        <v>138</v>
      </c>
      <c r="C87" s="197" t="s">
        <v>295</v>
      </c>
      <c r="D87" s="165" t="s">
        <v>262</v>
      </c>
      <c r="E87" s="171">
        <v>1</v>
      </c>
      <c r="F87" s="173"/>
      <c r="G87" s="174">
        <f t="shared" si="28"/>
        <v>0</v>
      </c>
      <c r="H87" s="173"/>
      <c r="I87" s="174">
        <f t="shared" si="29"/>
        <v>0</v>
      </c>
      <c r="J87" s="173"/>
      <c r="K87" s="174">
        <f t="shared" si="30"/>
        <v>0</v>
      </c>
      <c r="L87" s="174">
        <v>21</v>
      </c>
      <c r="M87" s="174">
        <f t="shared" si="31"/>
        <v>0</v>
      </c>
      <c r="N87" s="166">
        <v>5.0000000000000001E-3</v>
      </c>
      <c r="O87" s="166">
        <f t="shared" si="32"/>
        <v>5.0000000000000001E-3</v>
      </c>
      <c r="P87" s="166">
        <v>0</v>
      </c>
      <c r="Q87" s="166">
        <f t="shared" si="33"/>
        <v>0</v>
      </c>
      <c r="R87" s="166"/>
      <c r="S87" s="166"/>
      <c r="T87" s="167">
        <v>1.1890000000000001</v>
      </c>
      <c r="U87" s="166">
        <f t="shared" si="34"/>
        <v>1.19</v>
      </c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129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ht="22.5" outlineLevel="1" x14ac:dyDescent="0.2">
      <c r="A88" s="157">
        <v>70</v>
      </c>
      <c r="B88" s="163" t="s">
        <v>138</v>
      </c>
      <c r="C88" s="197" t="s">
        <v>294</v>
      </c>
      <c r="D88" s="165" t="s">
        <v>262</v>
      </c>
      <c r="E88" s="171">
        <v>1</v>
      </c>
      <c r="F88" s="173"/>
      <c r="G88" s="174">
        <f t="shared" si="28"/>
        <v>0</v>
      </c>
      <c r="H88" s="173"/>
      <c r="I88" s="174">
        <f t="shared" si="29"/>
        <v>0</v>
      </c>
      <c r="J88" s="173"/>
      <c r="K88" s="174">
        <f t="shared" si="30"/>
        <v>0</v>
      </c>
      <c r="L88" s="174">
        <v>21</v>
      </c>
      <c r="M88" s="174">
        <f t="shared" si="31"/>
        <v>0</v>
      </c>
      <c r="N88" s="166">
        <v>1E-3</v>
      </c>
      <c r="O88" s="166">
        <f t="shared" si="32"/>
        <v>1E-3</v>
      </c>
      <c r="P88" s="166">
        <v>0</v>
      </c>
      <c r="Q88" s="166">
        <f t="shared" si="33"/>
        <v>0</v>
      </c>
      <c r="R88" s="166"/>
      <c r="S88" s="166"/>
      <c r="T88" s="167">
        <v>1.1890000000000001</v>
      </c>
      <c r="U88" s="166">
        <f t="shared" si="34"/>
        <v>1.19</v>
      </c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129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outlineLevel="1" x14ac:dyDescent="0.2">
      <c r="A89" s="157">
        <v>71</v>
      </c>
      <c r="B89" s="163" t="s">
        <v>293</v>
      </c>
      <c r="C89" s="197" t="s">
        <v>292</v>
      </c>
      <c r="D89" s="165" t="s">
        <v>262</v>
      </c>
      <c r="E89" s="171">
        <v>1</v>
      </c>
      <c r="F89" s="173"/>
      <c r="G89" s="174">
        <f t="shared" si="28"/>
        <v>0</v>
      </c>
      <c r="H89" s="173"/>
      <c r="I89" s="174">
        <f t="shared" si="29"/>
        <v>0</v>
      </c>
      <c r="J89" s="173"/>
      <c r="K89" s="174">
        <f t="shared" si="30"/>
        <v>0</v>
      </c>
      <c r="L89" s="174">
        <v>21</v>
      </c>
      <c r="M89" s="174">
        <f t="shared" si="31"/>
        <v>0</v>
      </c>
      <c r="N89" s="166">
        <v>8.8999999999999995E-4</v>
      </c>
      <c r="O89" s="166">
        <f t="shared" si="32"/>
        <v>8.8999999999999995E-4</v>
      </c>
      <c r="P89" s="166">
        <v>0</v>
      </c>
      <c r="Q89" s="166">
        <f t="shared" si="33"/>
        <v>0</v>
      </c>
      <c r="R89" s="166"/>
      <c r="S89" s="166"/>
      <c r="T89" s="167">
        <v>1.1200000000000001</v>
      </c>
      <c r="U89" s="166">
        <f t="shared" si="34"/>
        <v>1.1200000000000001</v>
      </c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107</v>
      </c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outlineLevel="1" x14ac:dyDescent="0.2">
      <c r="A90" s="157">
        <v>72</v>
      </c>
      <c r="B90" s="163" t="s">
        <v>291</v>
      </c>
      <c r="C90" s="197" t="s">
        <v>290</v>
      </c>
      <c r="D90" s="165" t="s">
        <v>106</v>
      </c>
      <c r="E90" s="171">
        <v>1</v>
      </c>
      <c r="F90" s="173"/>
      <c r="G90" s="174">
        <f t="shared" si="28"/>
        <v>0</v>
      </c>
      <c r="H90" s="173"/>
      <c r="I90" s="174">
        <f t="shared" si="29"/>
        <v>0</v>
      </c>
      <c r="J90" s="173"/>
      <c r="K90" s="174">
        <f t="shared" si="30"/>
        <v>0</v>
      </c>
      <c r="L90" s="174">
        <v>21</v>
      </c>
      <c r="M90" s="174">
        <f t="shared" si="31"/>
        <v>0</v>
      </c>
      <c r="N90" s="166">
        <v>4.2000000000000002E-4</v>
      </c>
      <c r="O90" s="166">
        <f t="shared" si="32"/>
        <v>4.2000000000000002E-4</v>
      </c>
      <c r="P90" s="166">
        <v>0</v>
      </c>
      <c r="Q90" s="166">
        <f t="shared" si="33"/>
        <v>0</v>
      </c>
      <c r="R90" s="166"/>
      <c r="S90" s="166"/>
      <c r="T90" s="167">
        <v>0.246</v>
      </c>
      <c r="U90" s="166">
        <f t="shared" si="34"/>
        <v>0.25</v>
      </c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107</v>
      </c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ht="22.5" outlineLevel="1" x14ac:dyDescent="0.2">
      <c r="A91" s="157">
        <v>73</v>
      </c>
      <c r="B91" s="163" t="s">
        <v>138</v>
      </c>
      <c r="C91" s="197" t="s">
        <v>289</v>
      </c>
      <c r="D91" s="165" t="s">
        <v>262</v>
      </c>
      <c r="E91" s="171">
        <v>1</v>
      </c>
      <c r="F91" s="173"/>
      <c r="G91" s="174">
        <f t="shared" si="28"/>
        <v>0</v>
      </c>
      <c r="H91" s="173"/>
      <c r="I91" s="174">
        <f t="shared" si="29"/>
        <v>0</v>
      </c>
      <c r="J91" s="173"/>
      <c r="K91" s="174">
        <f t="shared" si="30"/>
        <v>0</v>
      </c>
      <c r="L91" s="174">
        <v>21</v>
      </c>
      <c r="M91" s="174">
        <f t="shared" si="31"/>
        <v>0</v>
      </c>
      <c r="N91" s="166">
        <v>0.02</v>
      </c>
      <c r="O91" s="166">
        <f t="shared" si="32"/>
        <v>0.02</v>
      </c>
      <c r="P91" s="166">
        <v>0</v>
      </c>
      <c r="Q91" s="166">
        <f t="shared" si="33"/>
        <v>0</v>
      </c>
      <c r="R91" s="166"/>
      <c r="S91" s="166"/>
      <c r="T91" s="167">
        <v>0.97299999999999998</v>
      </c>
      <c r="U91" s="166">
        <f t="shared" si="34"/>
        <v>0.97</v>
      </c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129</v>
      </c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ht="22.5" outlineLevel="1" x14ac:dyDescent="0.2">
      <c r="A92" s="157">
        <v>74</v>
      </c>
      <c r="B92" s="163" t="s">
        <v>288</v>
      </c>
      <c r="C92" s="197" t="s">
        <v>287</v>
      </c>
      <c r="D92" s="165" t="s">
        <v>262</v>
      </c>
      <c r="E92" s="171">
        <v>1</v>
      </c>
      <c r="F92" s="173"/>
      <c r="G92" s="174">
        <f t="shared" si="28"/>
        <v>0</v>
      </c>
      <c r="H92" s="173"/>
      <c r="I92" s="174">
        <f t="shared" si="29"/>
        <v>0</v>
      </c>
      <c r="J92" s="173"/>
      <c r="K92" s="174">
        <f t="shared" si="30"/>
        <v>0</v>
      </c>
      <c r="L92" s="174">
        <v>21</v>
      </c>
      <c r="M92" s="174">
        <f t="shared" si="31"/>
        <v>0</v>
      </c>
      <c r="N92" s="166">
        <v>0</v>
      </c>
      <c r="O92" s="166">
        <f t="shared" si="32"/>
        <v>0</v>
      </c>
      <c r="P92" s="166">
        <v>0</v>
      </c>
      <c r="Q92" s="166">
        <f t="shared" si="33"/>
        <v>0</v>
      </c>
      <c r="R92" s="166"/>
      <c r="S92" s="166"/>
      <c r="T92" s="167">
        <v>1.9</v>
      </c>
      <c r="U92" s="166">
        <f t="shared" si="34"/>
        <v>1.9</v>
      </c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107</v>
      </c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ht="22.5" outlineLevel="1" x14ac:dyDescent="0.2">
      <c r="A93" s="157">
        <v>75</v>
      </c>
      <c r="B93" s="163" t="s">
        <v>138</v>
      </c>
      <c r="C93" s="197" t="s">
        <v>286</v>
      </c>
      <c r="D93" s="165" t="s">
        <v>262</v>
      </c>
      <c r="E93" s="171">
        <v>1</v>
      </c>
      <c r="F93" s="173"/>
      <c r="G93" s="174">
        <f t="shared" si="28"/>
        <v>0</v>
      </c>
      <c r="H93" s="173"/>
      <c r="I93" s="174">
        <f t="shared" si="29"/>
        <v>0</v>
      </c>
      <c r="J93" s="173"/>
      <c r="K93" s="174">
        <f t="shared" si="30"/>
        <v>0</v>
      </c>
      <c r="L93" s="174">
        <v>21</v>
      </c>
      <c r="M93" s="174">
        <f t="shared" si="31"/>
        <v>0</v>
      </c>
      <c r="N93" s="166">
        <v>1.2999999999999999E-2</v>
      </c>
      <c r="O93" s="166">
        <f t="shared" si="32"/>
        <v>1.2999999999999999E-2</v>
      </c>
      <c r="P93" s="166">
        <v>0</v>
      </c>
      <c r="Q93" s="166">
        <f t="shared" si="33"/>
        <v>0</v>
      </c>
      <c r="R93" s="166"/>
      <c r="S93" s="166"/>
      <c r="T93" s="167">
        <v>1.77</v>
      </c>
      <c r="U93" s="166">
        <f t="shared" si="34"/>
        <v>1.77</v>
      </c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129</v>
      </c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ht="22.5" outlineLevel="1" x14ac:dyDescent="0.2">
      <c r="A94" s="157">
        <v>76</v>
      </c>
      <c r="B94" s="163" t="s">
        <v>138</v>
      </c>
      <c r="C94" s="197" t="s">
        <v>285</v>
      </c>
      <c r="D94" s="165" t="s">
        <v>262</v>
      </c>
      <c r="E94" s="171">
        <v>1</v>
      </c>
      <c r="F94" s="173"/>
      <c r="G94" s="174">
        <f t="shared" si="28"/>
        <v>0</v>
      </c>
      <c r="H94" s="173"/>
      <c r="I94" s="174">
        <f t="shared" si="29"/>
        <v>0</v>
      </c>
      <c r="J94" s="173"/>
      <c r="K94" s="174">
        <f t="shared" si="30"/>
        <v>0</v>
      </c>
      <c r="L94" s="174">
        <v>21</v>
      </c>
      <c r="M94" s="174">
        <f t="shared" si="31"/>
        <v>0</v>
      </c>
      <c r="N94" s="166">
        <v>1E-3</v>
      </c>
      <c r="O94" s="166">
        <f t="shared" si="32"/>
        <v>1E-3</v>
      </c>
      <c r="P94" s="166">
        <v>0</v>
      </c>
      <c r="Q94" s="166">
        <f t="shared" si="33"/>
        <v>0</v>
      </c>
      <c r="R94" s="166"/>
      <c r="S94" s="166"/>
      <c r="T94" s="167">
        <v>1.77</v>
      </c>
      <c r="U94" s="166">
        <f t="shared" si="34"/>
        <v>1.77</v>
      </c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129</v>
      </c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ht="22.5" outlineLevel="1" x14ac:dyDescent="0.2">
      <c r="A95" s="157">
        <v>77</v>
      </c>
      <c r="B95" s="163" t="s">
        <v>407</v>
      </c>
      <c r="C95" s="197" t="s">
        <v>406</v>
      </c>
      <c r="D95" s="165" t="s">
        <v>262</v>
      </c>
      <c r="E95" s="171">
        <v>1</v>
      </c>
      <c r="F95" s="173"/>
      <c r="G95" s="174">
        <f t="shared" si="28"/>
        <v>0</v>
      </c>
      <c r="H95" s="173"/>
      <c r="I95" s="174">
        <f t="shared" si="29"/>
        <v>0</v>
      </c>
      <c r="J95" s="173"/>
      <c r="K95" s="174">
        <f t="shared" si="30"/>
        <v>0</v>
      </c>
      <c r="L95" s="174">
        <v>21</v>
      </c>
      <c r="M95" s="174">
        <f t="shared" si="31"/>
        <v>0</v>
      </c>
      <c r="N95" s="166">
        <v>5.0000000000000001E-3</v>
      </c>
      <c r="O95" s="166">
        <f t="shared" si="32"/>
        <v>5.0000000000000001E-3</v>
      </c>
      <c r="P95" s="166">
        <v>0</v>
      </c>
      <c r="Q95" s="166">
        <f t="shared" si="33"/>
        <v>0</v>
      </c>
      <c r="R95" s="166"/>
      <c r="S95" s="166"/>
      <c r="T95" s="167">
        <v>0.58699999999999997</v>
      </c>
      <c r="U95" s="166">
        <f t="shared" si="34"/>
        <v>0.59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107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ht="22.5" outlineLevel="1" x14ac:dyDescent="0.2">
      <c r="A96" s="157">
        <v>78</v>
      </c>
      <c r="B96" s="163" t="s">
        <v>138</v>
      </c>
      <c r="C96" s="197" t="s">
        <v>405</v>
      </c>
      <c r="D96" s="165" t="s">
        <v>262</v>
      </c>
      <c r="E96" s="171">
        <v>1</v>
      </c>
      <c r="F96" s="173"/>
      <c r="G96" s="174">
        <f t="shared" si="28"/>
        <v>0</v>
      </c>
      <c r="H96" s="173"/>
      <c r="I96" s="174">
        <f t="shared" si="29"/>
        <v>0</v>
      </c>
      <c r="J96" s="173"/>
      <c r="K96" s="174">
        <f t="shared" si="30"/>
        <v>0</v>
      </c>
      <c r="L96" s="174">
        <v>21</v>
      </c>
      <c r="M96" s="174">
        <f t="shared" si="31"/>
        <v>0</v>
      </c>
      <c r="N96" s="166">
        <v>7.0000000000000001E-3</v>
      </c>
      <c r="O96" s="166">
        <f t="shared" si="32"/>
        <v>7.0000000000000001E-3</v>
      </c>
      <c r="P96" s="166">
        <v>0</v>
      </c>
      <c r="Q96" s="166">
        <f t="shared" si="33"/>
        <v>0</v>
      </c>
      <c r="R96" s="166"/>
      <c r="S96" s="166"/>
      <c r="T96" s="167">
        <v>0.58699999999999997</v>
      </c>
      <c r="U96" s="166">
        <f t="shared" si="34"/>
        <v>0.59</v>
      </c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129</v>
      </c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ht="22.5" outlineLevel="1" x14ac:dyDescent="0.2">
      <c r="A97" s="157">
        <v>79</v>
      </c>
      <c r="B97" s="163" t="s">
        <v>138</v>
      </c>
      <c r="C97" s="197" t="s">
        <v>404</v>
      </c>
      <c r="D97" s="165" t="s">
        <v>120</v>
      </c>
      <c r="E97" s="171">
        <v>2</v>
      </c>
      <c r="F97" s="173"/>
      <c r="G97" s="174">
        <f t="shared" si="28"/>
        <v>0</v>
      </c>
      <c r="H97" s="173"/>
      <c r="I97" s="174">
        <f t="shared" si="29"/>
        <v>0</v>
      </c>
      <c r="J97" s="173"/>
      <c r="K97" s="174">
        <f t="shared" si="30"/>
        <v>0</v>
      </c>
      <c r="L97" s="174">
        <v>21</v>
      </c>
      <c r="M97" s="174">
        <f t="shared" si="31"/>
        <v>0</v>
      </c>
      <c r="N97" s="166">
        <v>1.4999999999999999E-2</v>
      </c>
      <c r="O97" s="166">
        <f t="shared" si="32"/>
        <v>0.03</v>
      </c>
      <c r="P97" s="166">
        <v>0</v>
      </c>
      <c r="Q97" s="166">
        <f t="shared" si="33"/>
        <v>0</v>
      </c>
      <c r="R97" s="166"/>
      <c r="S97" s="166"/>
      <c r="T97" s="167">
        <v>2</v>
      </c>
      <c r="U97" s="166">
        <f t="shared" si="34"/>
        <v>4</v>
      </c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129</v>
      </c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ht="22.5" outlineLevel="1" x14ac:dyDescent="0.2">
      <c r="A98" s="157">
        <v>80</v>
      </c>
      <c r="B98" s="163" t="s">
        <v>284</v>
      </c>
      <c r="C98" s="197" t="s">
        <v>283</v>
      </c>
      <c r="D98" s="165" t="s">
        <v>106</v>
      </c>
      <c r="E98" s="171">
        <v>1</v>
      </c>
      <c r="F98" s="173"/>
      <c r="G98" s="174">
        <f t="shared" si="28"/>
        <v>0</v>
      </c>
      <c r="H98" s="173"/>
      <c r="I98" s="174">
        <f t="shared" si="29"/>
        <v>0</v>
      </c>
      <c r="J98" s="173"/>
      <c r="K98" s="174">
        <f t="shared" si="30"/>
        <v>0</v>
      </c>
      <c r="L98" s="174">
        <v>21</v>
      </c>
      <c r="M98" s="174">
        <f t="shared" si="31"/>
        <v>0</v>
      </c>
      <c r="N98" s="166">
        <v>2.0400000000000001E-3</v>
      </c>
      <c r="O98" s="166">
        <f t="shared" si="32"/>
        <v>2.0400000000000001E-3</v>
      </c>
      <c r="P98" s="166">
        <v>0</v>
      </c>
      <c r="Q98" s="166">
        <f t="shared" si="33"/>
        <v>0</v>
      </c>
      <c r="R98" s="166"/>
      <c r="S98" s="166"/>
      <c r="T98" s="167">
        <v>0.44500000000000001</v>
      </c>
      <c r="U98" s="166">
        <f t="shared" si="34"/>
        <v>0.45</v>
      </c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107</v>
      </c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ht="22.5" outlineLevel="1" x14ac:dyDescent="0.2">
      <c r="A99" s="157">
        <v>81</v>
      </c>
      <c r="B99" s="163" t="s">
        <v>282</v>
      </c>
      <c r="C99" s="197" t="s">
        <v>281</v>
      </c>
      <c r="D99" s="165" t="s">
        <v>106</v>
      </c>
      <c r="E99" s="171">
        <v>1</v>
      </c>
      <c r="F99" s="173"/>
      <c r="G99" s="174">
        <f t="shared" si="28"/>
        <v>0</v>
      </c>
      <c r="H99" s="173"/>
      <c r="I99" s="174">
        <f t="shared" si="29"/>
        <v>0</v>
      </c>
      <c r="J99" s="173"/>
      <c r="K99" s="174">
        <f t="shared" si="30"/>
        <v>0</v>
      </c>
      <c r="L99" s="174">
        <v>21</v>
      </c>
      <c r="M99" s="174">
        <f t="shared" si="31"/>
        <v>0</v>
      </c>
      <c r="N99" s="166">
        <v>1E-3</v>
      </c>
      <c r="O99" s="166">
        <f t="shared" si="32"/>
        <v>1E-3</v>
      </c>
      <c r="P99" s="166">
        <v>0</v>
      </c>
      <c r="Q99" s="166">
        <f t="shared" si="33"/>
        <v>0</v>
      </c>
      <c r="R99" s="166"/>
      <c r="S99" s="166"/>
      <c r="T99" s="167">
        <v>0.246</v>
      </c>
      <c r="U99" s="166">
        <f t="shared" si="34"/>
        <v>0.25</v>
      </c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107</v>
      </c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ht="22.5" outlineLevel="1" x14ac:dyDescent="0.2">
      <c r="A100" s="157">
        <v>82</v>
      </c>
      <c r="B100" s="163" t="s">
        <v>403</v>
      </c>
      <c r="C100" s="197" t="s">
        <v>402</v>
      </c>
      <c r="D100" s="165" t="s">
        <v>262</v>
      </c>
      <c r="E100" s="171">
        <v>1</v>
      </c>
      <c r="F100" s="173"/>
      <c r="G100" s="174">
        <f t="shared" si="28"/>
        <v>0</v>
      </c>
      <c r="H100" s="173"/>
      <c r="I100" s="174">
        <f t="shared" si="29"/>
        <v>0</v>
      </c>
      <c r="J100" s="173"/>
      <c r="K100" s="174">
        <f t="shared" si="30"/>
        <v>0</v>
      </c>
      <c r="L100" s="174">
        <v>21</v>
      </c>
      <c r="M100" s="174">
        <f t="shared" si="31"/>
        <v>0</v>
      </c>
      <c r="N100" s="166">
        <v>1.7000000000000001E-4</v>
      </c>
      <c r="O100" s="166">
        <f t="shared" si="32"/>
        <v>1.7000000000000001E-4</v>
      </c>
      <c r="P100" s="166">
        <v>0</v>
      </c>
      <c r="Q100" s="166">
        <f t="shared" si="33"/>
        <v>0</v>
      </c>
      <c r="R100" s="166"/>
      <c r="S100" s="166"/>
      <c r="T100" s="167">
        <v>0.22700000000000001</v>
      </c>
      <c r="U100" s="166">
        <f t="shared" si="34"/>
        <v>0.23</v>
      </c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 t="s">
        <v>107</v>
      </c>
      <c r="AF100" s="156"/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outlineLevel="1" x14ac:dyDescent="0.2">
      <c r="A101" s="157">
        <v>83</v>
      </c>
      <c r="B101" s="163" t="s">
        <v>282</v>
      </c>
      <c r="C101" s="197" t="s">
        <v>401</v>
      </c>
      <c r="D101" s="165" t="s">
        <v>106</v>
      </c>
      <c r="E101" s="171">
        <v>1</v>
      </c>
      <c r="F101" s="173"/>
      <c r="G101" s="174">
        <f t="shared" si="28"/>
        <v>0</v>
      </c>
      <c r="H101" s="173"/>
      <c r="I101" s="174">
        <f t="shared" si="29"/>
        <v>0</v>
      </c>
      <c r="J101" s="173"/>
      <c r="K101" s="174">
        <f t="shared" si="30"/>
        <v>0</v>
      </c>
      <c r="L101" s="174">
        <v>21</v>
      </c>
      <c r="M101" s="174">
        <f t="shared" si="31"/>
        <v>0</v>
      </c>
      <c r="N101" s="166">
        <v>1E-3</v>
      </c>
      <c r="O101" s="166">
        <f t="shared" si="32"/>
        <v>1E-3</v>
      </c>
      <c r="P101" s="166">
        <v>0</v>
      </c>
      <c r="Q101" s="166">
        <f t="shared" si="33"/>
        <v>0</v>
      </c>
      <c r="R101" s="166"/>
      <c r="S101" s="166"/>
      <c r="T101" s="167">
        <v>0.246</v>
      </c>
      <c r="U101" s="166">
        <f t="shared" si="34"/>
        <v>0.25</v>
      </c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107</v>
      </c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ht="22.5" outlineLevel="1" x14ac:dyDescent="0.2">
      <c r="A102" s="157">
        <v>84</v>
      </c>
      <c r="B102" s="163" t="s">
        <v>279</v>
      </c>
      <c r="C102" s="197" t="s">
        <v>278</v>
      </c>
      <c r="D102" s="165" t="s">
        <v>106</v>
      </c>
      <c r="E102" s="171">
        <v>1</v>
      </c>
      <c r="F102" s="173"/>
      <c r="G102" s="174">
        <f t="shared" si="28"/>
        <v>0</v>
      </c>
      <c r="H102" s="173"/>
      <c r="I102" s="174">
        <f t="shared" si="29"/>
        <v>0</v>
      </c>
      <c r="J102" s="173"/>
      <c r="K102" s="174">
        <f t="shared" si="30"/>
        <v>0</v>
      </c>
      <c r="L102" s="174">
        <v>21</v>
      </c>
      <c r="M102" s="174">
        <f t="shared" si="31"/>
        <v>0</v>
      </c>
      <c r="N102" s="166">
        <v>2.9999999999999997E-4</v>
      </c>
      <c r="O102" s="166">
        <f t="shared" si="32"/>
        <v>2.9999999999999997E-4</v>
      </c>
      <c r="P102" s="166">
        <v>0</v>
      </c>
      <c r="Q102" s="166">
        <f t="shared" si="33"/>
        <v>0</v>
      </c>
      <c r="R102" s="166"/>
      <c r="S102" s="166"/>
      <c r="T102" s="167">
        <v>0.93</v>
      </c>
      <c r="U102" s="166">
        <f t="shared" si="34"/>
        <v>0.93</v>
      </c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107</v>
      </c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</row>
    <row r="103" spans="1:60" ht="22.5" outlineLevel="1" x14ac:dyDescent="0.2">
      <c r="A103" s="157">
        <v>85</v>
      </c>
      <c r="B103" s="163" t="s">
        <v>265</v>
      </c>
      <c r="C103" s="197" t="s">
        <v>273</v>
      </c>
      <c r="D103" s="165" t="s">
        <v>262</v>
      </c>
      <c r="E103" s="171">
        <v>7</v>
      </c>
      <c r="F103" s="173"/>
      <c r="G103" s="174">
        <f t="shared" si="28"/>
        <v>0</v>
      </c>
      <c r="H103" s="173"/>
      <c r="I103" s="174">
        <f t="shared" si="29"/>
        <v>0</v>
      </c>
      <c r="J103" s="173"/>
      <c r="K103" s="174">
        <f t="shared" si="30"/>
        <v>0</v>
      </c>
      <c r="L103" s="174">
        <v>21</v>
      </c>
      <c r="M103" s="174">
        <f t="shared" si="31"/>
        <v>0</v>
      </c>
      <c r="N103" s="166">
        <v>3.0000000000000001E-5</v>
      </c>
      <c r="O103" s="166">
        <f t="shared" si="32"/>
        <v>2.1000000000000001E-4</v>
      </c>
      <c r="P103" s="166">
        <v>0</v>
      </c>
      <c r="Q103" s="166">
        <f t="shared" si="33"/>
        <v>0</v>
      </c>
      <c r="R103" s="166"/>
      <c r="S103" s="166"/>
      <c r="T103" s="167">
        <v>0.33</v>
      </c>
      <c r="U103" s="166">
        <f t="shared" si="34"/>
        <v>2.31</v>
      </c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107</v>
      </c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ht="22.5" outlineLevel="1" x14ac:dyDescent="0.2">
      <c r="A104" s="157">
        <v>86</v>
      </c>
      <c r="B104" s="163" t="s">
        <v>138</v>
      </c>
      <c r="C104" s="197" t="s">
        <v>271</v>
      </c>
      <c r="D104" s="165" t="s">
        <v>262</v>
      </c>
      <c r="E104" s="171">
        <v>1</v>
      </c>
      <c r="F104" s="173"/>
      <c r="G104" s="174">
        <f t="shared" si="28"/>
        <v>0</v>
      </c>
      <c r="H104" s="173"/>
      <c r="I104" s="174">
        <f t="shared" si="29"/>
        <v>0</v>
      </c>
      <c r="J104" s="173"/>
      <c r="K104" s="174">
        <f t="shared" si="30"/>
        <v>0</v>
      </c>
      <c r="L104" s="174">
        <v>21</v>
      </c>
      <c r="M104" s="174">
        <f t="shared" si="31"/>
        <v>0</v>
      </c>
      <c r="N104" s="166">
        <v>1E-3</v>
      </c>
      <c r="O104" s="166">
        <f t="shared" si="32"/>
        <v>1E-3</v>
      </c>
      <c r="P104" s="166">
        <v>0</v>
      </c>
      <c r="Q104" s="166">
        <f t="shared" si="33"/>
        <v>0</v>
      </c>
      <c r="R104" s="166"/>
      <c r="S104" s="166"/>
      <c r="T104" s="167">
        <v>0.33</v>
      </c>
      <c r="U104" s="166">
        <f t="shared" si="34"/>
        <v>0.33</v>
      </c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 t="s">
        <v>129</v>
      </c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</row>
    <row r="105" spans="1:60" ht="22.5" outlineLevel="1" x14ac:dyDescent="0.2">
      <c r="A105" s="157">
        <v>87</v>
      </c>
      <c r="B105" s="163" t="s">
        <v>138</v>
      </c>
      <c r="C105" s="197" t="s">
        <v>269</v>
      </c>
      <c r="D105" s="165" t="s">
        <v>262</v>
      </c>
      <c r="E105" s="171">
        <v>1</v>
      </c>
      <c r="F105" s="173"/>
      <c r="G105" s="174">
        <f t="shared" si="28"/>
        <v>0</v>
      </c>
      <c r="H105" s="173"/>
      <c r="I105" s="174">
        <f t="shared" si="29"/>
        <v>0</v>
      </c>
      <c r="J105" s="173"/>
      <c r="K105" s="174">
        <f t="shared" si="30"/>
        <v>0</v>
      </c>
      <c r="L105" s="174">
        <v>21</v>
      </c>
      <c r="M105" s="174">
        <f t="shared" si="31"/>
        <v>0</v>
      </c>
      <c r="N105" s="166">
        <v>3.0000000000000001E-3</v>
      </c>
      <c r="O105" s="166">
        <f t="shared" si="32"/>
        <v>3.0000000000000001E-3</v>
      </c>
      <c r="P105" s="166">
        <v>0</v>
      </c>
      <c r="Q105" s="166">
        <f t="shared" si="33"/>
        <v>0</v>
      </c>
      <c r="R105" s="166"/>
      <c r="S105" s="166"/>
      <c r="T105" s="167">
        <v>0.33</v>
      </c>
      <c r="U105" s="166">
        <f t="shared" si="34"/>
        <v>0.33</v>
      </c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 t="s">
        <v>129</v>
      </c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156"/>
      <c r="BD105" s="156"/>
      <c r="BE105" s="156"/>
      <c r="BF105" s="156"/>
      <c r="BG105" s="156"/>
      <c r="BH105" s="156"/>
    </row>
    <row r="106" spans="1:60" ht="22.5" outlineLevel="1" x14ac:dyDescent="0.2">
      <c r="A106" s="157">
        <v>88</v>
      </c>
      <c r="B106" s="163" t="s">
        <v>138</v>
      </c>
      <c r="C106" s="197" t="s">
        <v>268</v>
      </c>
      <c r="D106" s="165" t="s">
        <v>262</v>
      </c>
      <c r="E106" s="171">
        <v>1</v>
      </c>
      <c r="F106" s="173"/>
      <c r="G106" s="174">
        <f t="shared" si="28"/>
        <v>0</v>
      </c>
      <c r="H106" s="173"/>
      <c r="I106" s="174">
        <f t="shared" si="29"/>
        <v>0</v>
      </c>
      <c r="J106" s="173"/>
      <c r="K106" s="174">
        <f t="shared" si="30"/>
        <v>0</v>
      </c>
      <c r="L106" s="174">
        <v>21</v>
      </c>
      <c r="M106" s="174">
        <f t="shared" si="31"/>
        <v>0</v>
      </c>
      <c r="N106" s="166">
        <v>8.0000000000000004E-4</v>
      </c>
      <c r="O106" s="166">
        <f t="shared" si="32"/>
        <v>8.0000000000000004E-4</v>
      </c>
      <c r="P106" s="166">
        <v>0</v>
      </c>
      <c r="Q106" s="166">
        <f t="shared" si="33"/>
        <v>0</v>
      </c>
      <c r="R106" s="166"/>
      <c r="S106" s="166"/>
      <c r="T106" s="167">
        <v>0.33</v>
      </c>
      <c r="U106" s="166">
        <f t="shared" si="34"/>
        <v>0.33</v>
      </c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 t="s">
        <v>129</v>
      </c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</row>
    <row r="107" spans="1:60" ht="22.5" outlineLevel="1" x14ac:dyDescent="0.2">
      <c r="A107" s="157">
        <v>89</v>
      </c>
      <c r="B107" s="163" t="s">
        <v>138</v>
      </c>
      <c r="C107" s="197" t="s">
        <v>400</v>
      </c>
      <c r="D107" s="165" t="s">
        <v>262</v>
      </c>
      <c r="E107" s="171">
        <v>2</v>
      </c>
      <c r="F107" s="173"/>
      <c r="G107" s="174">
        <f t="shared" si="28"/>
        <v>0</v>
      </c>
      <c r="H107" s="173"/>
      <c r="I107" s="174">
        <f t="shared" si="29"/>
        <v>0</v>
      </c>
      <c r="J107" s="173"/>
      <c r="K107" s="174">
        <f t="shared" si="30"/>
        <v>0</v>
      </c>
      <c r="L107" s="174">
        <v>21</v>
      </c>
      <c r="M107" s="174">
        <f t="shared" si="31"/>
        <v>0</v>
      </c>
      <c r="N107" s="166">
        <v>2.0000000000000001E-4</v>
      </c>
      <c r="O107" s="166">
        <f t="shared" si="32"/>
        <v>4.0000000000000002E-4</v>
      </c>
      <c r="P107" s="166">
        <v>0</v>
      </c>
      <c r="Q107" s="166">
        <f t="shared" si="33"/>
        <v>0</v>
      </c>
      <c r="R107" s="166"/>
      <c r="S107" s="166"/>
      <c r="T107" s="167">
        <v>0.33</v>
      </c>
      <c r="U107" s="166">
        <f t="shared" si="34"/>
        <v>0.66</v>
      </c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 t="s">
        <v>129</v>
      </c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</row>
    <row r="108" spans="1:60" ht="22.5" outlineLevel="1" x14ac:dyDescent="0.2">
      <c r="A108" s="157">
        <v>90</v>
      </c>
      <c r="B108" s="163" t="s">
        <v>138</v>
      </c>
      <c r="C108" s="197" t="s">
        <v>267</v>
      </c>
      <c r="D108" s="165" t="s">
        <v>262</v>
      </c>
      <c r="E108" s="171">
        <v>1</v>
      </c>
      <c r="F108" s="173"/>
      <c r="G108" s="174">
        <f t="shared" si="28"/>
        <v>0</v>
      </c>
      <c r="H108" s="173"/>
      <c r="I108" s="174">
        <f t="shared" si="29"/>
        <v>0</v>
      </c>
      <c r="J108" s="173"/>
      <c r="K108" s="174">
        <f t="shared" si="30"/>
        <v>0</v>
      </c>
      <c r="L108" s="174">
        <v>21</v>
      </c>
      <c r="M108" s="174">
        <f t="shared" si="31"/>
        <v>0</v>
      </c>
      <c r="N108" s="166">
        <v>2E-3</v>
      </c>
      <c r="O108" s="166">
        <f t="shared" si="32"/>
        <v>2E-3</v>
      </c>
      <c r="P108" s="166">
        <v>0</v>
      </c>
      <c r="Q108" s="166">
        <f t="shared" si="33"/>
        <v>0</v>
      </c>
      <c r="R108" s="166"/>
      <c r="S108" s="166"/>
      <c r="T108" s="167">
        <v>0.33</v>
      </c>
      <c r="U108" s="166">
        <f t="shared" si="34"/>
        <v>0.33</v>
      </c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 t="s">
        <v>129</v>
      </c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60" outlineLevel="1" x14ac:dyDescent="0.2">
      <c r="A109" s="157">
        <v>91</v>
      </c>
      <c r="B109" s="163" t="s">
        <v>138</v>
      </c>
      <c r="C109" s="197" t="s">
        <v>266</v>
      </c>
      <c r="D109" s="165" t="s">
        <v>262</v>
      </c>
      <c r="E109" s="171">
        <v>1</v>
      </c>
      <c r="F109" s="173"/>
      <c r="G109" s="174">
        <f t="shared" si="28"/>
        <v>0</v>
      </c>
      <c r="H109" s="173"/>
      <c r="I109" s="174">
        <f t="shared" si="29"/>
        <v>0</v>
      </c>
      <c r="J109" s="173"/>
      <c r="K109" s="174">
        <f t="shared" si="30"/>
        <v>0</v>
      </c>
      <c r="L109" s="174">
        <v>21</v>
      </c>
      <c r="M109" s="174">
        <f t="shared" si="31"/>
        <v>0</v>
      </c>
      <c r="N109" s="166">
        <v>1.5E-3</v>
      </c>
      <c r="O109" s="166">
        <f t="shared" si="32"/>
        <v>1.5E-3</v>
      </c>
      <c r="P109" s="166">
        <v>0</v>
      </c>
      <c r="Q109" s="166">
        <f t="shared" si="33"/>
        <v>0</v>
      </c>
      <c r="R109" s="166"/>
      <c r="S109" s="166"/>
      <c r="T109" s="167">
        <v>0.33</v>
      </c>
      <c r="U109" s="166">
        <f t="shared" si="34"/>
        <v>0.33</v>
      </c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 t="s">
        <v>129</v>
      </c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</row>
    <row r="110" spans="1:60" ht="22.5" outlineLevel="1" x14ac:dyDescent="0.2">
      <c r="A110" s="157">
        <v>92</v>
      </c>
      <c r="B110" s="163" t="s">
        <v>265</v>
      </c>
      <c r="C110" s="197" t="s">
        <v>264</v>
      </c>
      <c r="D110" s="165" t="s">
        <v>262</v>
      </c>
      <c r="E110" s="171">
        <v>1</v>
      </c>
      <c r="F110" s="173"/>
      <c r="G110" s="174">
        <f t="shared" si="28"/>
        <v>0</v>
      </c>
      <c r="H110" s="173"/>
      <c r="I110" s="174">
        <f t="shared" si="29"/>
        <v>0</v>
      </c>
      <c r="J110" s="173"/>
      <c r="K110" s="174">
        <f t="shared" si="30"/>
        <v>0</v>
      </c>
      <c r="L110" s="174">
        <v>21</v>
      </c>
      <c r="M110" s="174">
        <f t="shared" si="31"/>
        <v>0</v>
      </c>
      <c r="N110" s="166">
        <v>3.0000000000000001E-5</v>
      </c>
      <c r="O110" s="166">
        <f t="shared" si="32"/>
        <v>3.0000000000000001E-5</v>
      </c>
      <c r="P110" s="166">
        <v>0</v>
      </c>
      <c r="Q110" s="166">
        <f t="shared" si="33"/>
        <v>0</v>
      </c>
      <c r="R110" s="166"/>
      <c r="S110" s="166"/>
      <c r="T110" s="167">
        <v>0.33</v>
      </c>
      <c r="U110" s="166">
        <f t="shared" si="34"/>
        <v>0.33</v>
      </c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 t="s">
        <v>107</v>
      </c>
      <c r="AF110" s="156"/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</row>
    <row r="111" spans="1:60" outlineLevel="1" x14ac:dyDescent="0.2">
      <c r="A111" s="157">
        <v>93</v>
      </c>
      <c r="B111" s="163" t="s">
        <v>138</v>
      </c>
      <c r="C111" s="197" t="s">
        <v>263</v>
      </c>
      <c r="D111" s="165" t="s">
        <v>262</v>
      </c>
      <c r="E111" s="171">
        <v>1</v>
      </c>
      <c r="F111" s="173"/>
      <c r="G111" s="174">
        <f t="shared" si="28"/>
        <v>0</v>
      </c>
      <c r="H111" s="173"/>
      <c r="I111" s="174">
        <f t="shared" si="29"/>
        <v>0</v>
      </c>
      <c r="J111" s="173"/>
      <c r="K111" s="174">
        <f t="shared" si="30"/>
        <v>0</v>
      </c>
      <c r="L111" s="174">
        <v>21</v>
      </c>
      <c r="M111" s="174">
        <f t="shared" si="31"/>
        <v>0</v>
      </c>
      <c r="N111" s="166">
        <v>0.01</v>
      </c>
      <c r="O111" s="166">
        <f t="shared" si="32"/>
        <v>0.01</v>
      </c>
      <c r="P111" s="166">
        <v>0</v>
      </c>
      <c r="Q111" s="166">
        <f t="shared" si="33"/>
        <v>0</v>
      </c>
      <c r="R111" s="166"/>
      <c r="S111" s="166"/>
      <c r="T111" s="167">
        <v>0.33</v>
      </c>
      <c r="U111" s="166">
        <f t="shared" si="34"/>
        <v>0.33</v>
      </c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 t="s">
        <v>129</v>
      </c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</row>
    <row r="112" spans="1:60" ht="22.5" outlineLevel="1" x14ac:dyDescent="0.2">
      <c r="A112" s="157">
        <v>94</v>
      </c>
      <c r="B112" s="163" t="s">
        <v>261</v>
      </c>
      <c r="C112" s="197" t="s">
        <v>260</v>
      </c>
      <c r="D112" s="165" t="s">
        <v>112</v>
      </c>
      <c r="E112" s="171">
        <v>0.125</v>
      </c>
      <c r="F112" s="173"/>
      <c r="G112" s="174">
        <f t="shared" si="28"/>
        <v>0</v>
      </c>
      <c r="H112" s="173"/>
      <c r="I112" s="174">
        <f t="shared" si="29"/>
        <v>0</v>
      </c>
      <c r="J112" s="173"/>
      <c r="K112" s="174">
        <f t="shared" si="30"/>
        <v>0</v>
      </c>
      <c r="L112" s="174">
        <v>21</v>
      </c>
      <c r="M112" s="174">
        <f t="shared" si="31"/>
        <v>0</v>
      </c>
      <c r="N112" s="166">
        <v>0</v>
      </c>
      <c r="O112" s="166">
        <f t="shared" si="32"/>
        <v>0</v>
      </c>
      <c r="P112" s="166">
        <v>0</v>
      </c>
      <c r="Q112" s="166">
        <f t="shared" si="33"/>
        <v>0</v>
      </c>
      <c r="R112" s="166"/>
      <c r="S112" s="166"/>
      <c r="T112" s="167">
        <v>1.573</v>
      </c>
      <c r="U112" s="166">
        <f t="shared" si="34"/>
        <v>0.2</v>
      </c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 t="s">
        <v>107</v>
      </c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1:60" x14ac:dyDescent="0.2">
      <c r="A113" s="158" t="s">
        <v>102</v>
      </c>
      <c r="B113" s="164" t="s">
        <v>69</v>
      </c>
      <c r="C113" s="198" t="s">
        <v>70</v>
      </c>
      <c r="D113" s="168"/>
      <c r="E113" s="172"/>
      <c r="F113" s="175"/>
      <c r="G113" s="175">
        <f>SUMIF(AE114:AE116,"&lt;&gt;NOR",G114:G116)</f>
        <v>0</v>
      </c>
      <c r="H113" s="175"/>
      <c r="I113" s="175">
        <f>SUM(I114:I116)</f>
        <v>0</v>
      </c>
      <c r="J113" s="175"/>
      <c r="K113" s="175">
        <f>SUM(K114:K116)</f>
        <v>0</v>
      </c>
      <c r="L113" s="175"/>
      <c r="M113" s="175">
        <f>SUM(M114:M116)</f>
        <v>0</v>
      </c>
      <c r="N113" s="169"/>
      <c r="O113" s="169">
        <f>SUM(O114:O116)</f>
        <v>1.125E-2</v>
      </c>
      <c r="P113" s="169"/>
      <c r="Q113" s="169">
        <f>SUM(Q114:Q116)</f>
        <v>2.5000000000000001E-2</v>
      </c>
      <c r="R113" s="169"/>
      <c r="S113" s="169"/>
      <c r="T113" s="170"/>
      <c r="U113" s="169">
        <f>SUM(U114:U116)</f>
        <v>5.5900000000000007</v>
      </c>
      <c r="AE113" t="s">
        <v>103</v>
      </c>
    </row>
    <row r="114" spans="1:60" outlineLevel="1" x14ac:dyDescent="0.2">
      <c r="A114" s="157">
        <v>95</v>
      </c>
      <c r="B114" s="163" t="s">
        <v>215</v>
      </c>
      <c r="C114" s="197" t="s">
        <v>216</v>
      </c>
      <c r="D114" s="165" t="s">
        <v>217</v>
      </c>
      <c r="E114" s="171">
        <v>25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66">
        <v>5.0000000000000002E-5</v>
      </c>
      <c r="O114" s="166">
        <f>ROUND(E114*N114,5)</f>
        <v>1.25E-3</v>
      </c>
      <c r="P114" s="166">
        <v>1E-3</v>
      </c>
      <c r="Q114" s="166">
        <f>ROUND(E114*P114,5)</f>
        <v>2.5000000000000001E-2</v>
      </c>
      <c r="R114" s="166"/>
      <c r="S114" s="166"/>
      <c r="T114" s="167">
        <v>9.7000000000000003E-2</v>
      </c>
      <c r="U114" s="166">
        <f>ROUND(E114*T114,2)</f>
        <v>2.4300000000000002</v>
      </c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 t="s">
        <v>107</v>
      </c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</row>
    <row r="115" spans="1:60" outlineLevel="1" x14ac:dyDescent="0.2">
      <c r="A115" s="157">
        <v>96</v>
      </c>
      <c r="B115" s="163" t="s">
        <v>218</v>
      </c>
      <c r="C115" s="197" t="s">
        <v>259</v>
      </c>
      <c r="D115" s="165" t="s">
        <v>217</v>
      </c>
      <c r="E115" s="171">
        <v>10</v>
      </c>
      <c r="F115" s="173"/>
      <c r="G115" s="174">
        <f>ROUND(E115*F115,2)</f>
        <v>0</v>
      </c>
      <c r="H115" s="173"/>
      <c r="I115" s="174">
        <f>ROUND(E115*H115,2)</f>
        <v>0</v>
      </c>
      <c r="J115" s="173"/>
      <c r="K115" s="174">
        <f>ROUND(E115*J115,2)</f>
        <v>0</v>
      </c>
      <c r="L115" s="174">
        <v>21</v>
      </c>
      <c r="M115" s="174">
        <f>G115*(1+L115/100)</f>
        <v>0</v>
      </c>
      <c r="N115" s="166">
        <v>1E-3</v>
      </c>
      <c r="O115" s="166">
        <f>ROUND(E115*N115,5)</f>
        <v>0.01</v>
      </c>
      <c r="P115" s="166">
        <v>0</v>
      </c>
      <c r="Q115" s="166">
        <f>ROUND(E115*P115,5)</f>
        <v>0</v>
      </c>
      <c r="R115" s="166"/>
      <c r="S115" s="166"/>
      <c r="T115" s="167">
        <v>0.30399999999999999</v>
      </c>
      <c r="U115" s="166">
        <f>ROUND(E115*T115,2)</f>
        <v>3.04</v>
      </c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 t="s">
        <v>107</v>
      </c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</row>
    <row r="116" spans="1:60" ht="22.5" outlineLevel="1" x14ac:dyDescent="0.2">
      <c r="A116" s="157">
        <v>97</v>
      </c>
      <c r="B116" s="163" t="s">
        <v>258</v>
      </c>
      <c r="C116" s="197" t="s">
        <v>399</v>
      </c>
      <c r="D116" s="165" t="s">
        <v>112</v>
      </c>
      <c r="E116" s="171">
        <v>3.5000000000000003E-2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21</v>
      </c>
      <c r="M116" s="174">
        <f>G116*(1+L116/100)</f>
        <v>0</v>
      </c>
      <c r="N116" s="166">
        <v>0</v>
      </c>
      <c r="O116" s="166">
        <f>ROUND(E116*N116,5)</f>
        <v>0</v>
      </c>
      <c r="P116" s="166">
        <v>0</v>
      </c>
      <c r="Q116" s="166">
        <f>ROUND(E116*P116,5)</f>
        <v>0</v>
      </c>
      <c r="R116" s="166"/>
      <c r="S116" s="166"/>
      <c r="T116" s="167">
        <v>3.327</v>
      </c>
      <c r="U116" s="166">
        <f>ROUND(E116*T116,2)</f>
        <v>0.12</v>
      </c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 t="s">
        <v>107</v>
      </c>
      <c r="AF116" s="156"/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156"/>
      <c r="BD116" s="156"/>
      <c r="BE116" s="156"/>
      <c r="BF116" s="156"/>
      <c r="BG116" s="156"/>
      <c r="BH116" s="156"/>
    </row>
    <row r="117" spans="1:60" x14ac:dyDescent="0.2">
      <c r="A117" s="158" t="s">
        <v>102</v>
      </c>
      <c r="B117" s="164" t="s">
        <v>71</v>
      </c>
      <c r="C117" s="198" t="s">
        <v>72</v>
      </c>
      <c r="D117" s="168"/>
      <c r="E117" s="172"/>
      <c r="F117" s="175"/>
      <c r="G117" s="175">
        <f>SUMIF(AE118:AE119,"&lt;&gt;NOR",G118:G119)</f>
        <v>0</v>
      </c>
      <c r="H117" s="175"/>
      <c r="I117" s="175">
        <f>SUM(I118:I119)</f>
        <v>0</v>
      </c>
      <c r="J117" s="175"/>
      <c r="K117" s="175">
        <f>SUM(K118:K119)</f>
        <v>0</v>
      </c>
      <c r="L117" s="175"/>
      <c r="M117" s="175">
        <f>SUM(M118:M119)</f>
        <v>0</v>
      </c>
      <c r="N117" s="169"/>
      <c r="O117" s="169">
        <f>SUM(O118:O119)</f>
        <v>1.4399999999999999E-3</v>
      </c>
      <c r="P117" s="169"/>
      <c r="Q117" s="169">
        <f>SUM(Q118:Q119)</f>
        <v>0</v>
      </c>
      <c r="R117" s="169"/>
      <c r="S117" s="169"/>
      <c r="T117" s="170"/>
      <c r="U117" s="169">
        <f>SUM(U118:U119)</f>
        <v>0.96</v>
      </c>
      <c r="AE117" t="s">
        <v>103</v>
      </c>
    </row>
    <row r="118" spans="1:60" outlineLevel="1" x14ac:dyDescent="0.2">
      <c r="A118" s="157">
        <v>98</v>
      </c>
      <c r="B118" s="163" t="s">
        <v>222</v>
      </c>
      <c r="C118" s="197" t="s">
        <v>223</v>
      </c>
      <c r="D118" s="165" t="s">
        <v>120</v>
      </c>
      <c r="E118" s="171">
        <v>1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66">
        <v>2.4000000000000001E-4</v>
      </c>
      <c r="O118" s="166">
        <f>ROUND(E118*N118,5)</f>
        <v>2.4000000000000001E-4</v>
      </c>
      <c r="P118" s="166">
        <v>0</v>
      </c>
      <c r="Q118" s="166">
        <f>ROUND(E118*P118,5)</f>
        <v>0</v>
      </c>
      <c r="R118" s="166"/>
      <c r="S118" s="166"/>
      <c r="T118" s="167">
        <v>0.28999999999999998</v>
      </c>
      <c r="U118" s="166">
        <f>ROUND(E118*T118,2)</f>
        <v>0.28999999999999998</v>
      </c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 t="s">
        <v>107</v>
      </c>
      <c r="AF118" s="156"/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6"/>
      <c r="AZ118" s="156"/>
      <c r="BA118" s="156"/>
      <c r="BB118" s="156"/>
      <c r="BC118" s="156"/>
      <c r="BD118" s="156"/>
      <c r="BE118" s="156"/>
      <c r="BF118" s="156"/>
      <c r="BG118" s="156"/>
      <c r="BH118" s="156"/>
    </row>
    <row r="119" spans="1:60" outlineLevel="1" x14ac:dyDescent="0.2">
      <c r="A119" s="157">
        <v>99</v>
      </c>
      <c r="B119" s="163" t="s">
        <v>224</v>
      </c>
      <c r="C119" s="197" t="s">
        <v>225</v>
      </c>
      <c r="D119" s="165" t="s">
        <v>120</v>
      </c>
      <c r="E119" s="171">
        <v>6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21</v>
      </c>
      <c r="M119" s="174">
        <f>G119*(1+L119/100)</f>
        <v>0</v>
      </c>
      <c r="N119" s="166">
        <v>2.0000000000000001E-4</v>
      </c>
      <c r="O119" s="166">
        <f>ROUND(E119*N119,5)</f>
        <v>1.1999999999999999E-3</v>
      </c>
      <c r="P119" s="166">
        <v>0</v>
      </c>
      <c r="Q119" s="166">
        <f>ROUND(E119*P119,5)</f>
        <v>0</v>
      </c>
      <c r="R119" s="166"/>
      <c r="S119" s="166"/>
      <c r="T119" s="167">
        <v>0.11139</v>
      </c>
      <c r="U119" s="166">
        <f>ROUND(E119*T119,2)</f>
        <v>0.67</v>
      </c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 t="s">
        <v>107</v>
      </c>
      <c r="AF119" s="156"/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6"/>
      <c r="AZ119" s="156"/>
      <c r="BA119" s="156"/>
      <c r="BB119" s="156"/>
      <c r="BC119" s="156"/>
      <c r="BD119" s="156"/>
      <c r="BE119" s="156"/>
      <c r="BF119" s="156"/>
      <c r="BG119" s="156"/>
      <c r="BH119" s="156"/>
    </row>
    <row r="120" spans="1:60" x14ac:dyDescent="0.2">
      <c r="A120" s="158" t="s">
        <v>102</v>
      </c>
      <c r="B120" s="164" t="s">
        <v>75</v>
      </c>
      <c r="C120" s="198" t="s">
        <v>26</v>
      </c>
      <c r="D120" s="168"/>
      <c r="E120" s="172"/>
      <c r="F120" s="175"/>
      <c r="G120" s="175">
        <f>SUMIF(AE121:AE122,"&lt;&gt;NOR",G121:G122)</f>
        <v>0</v>
      </c>
      <c r="H120" s="175"/>
      <c r="I120" s="175">
        <f>SUM(I121:I122)</f>
        <v>0</v>
      </c>
      <c r="J120" s="175"/>
      <c r="K120" s="175">
        <f>SUM(K121:K122)</f>
        <v>0</v>
      </c>
      <c r="L120" s="175"/>
      <c r="M120" s="175">
        <f>SUM(M121:M122)</f>
        <v>0</v>
      </c>
      <c r="N120" s="169"/>
      <c r="O120" s="169">
        <f>SUM(O121:O122)</f>
        <v>0</v>
      </c>
      <c r="P120" s="169"/>
      <c r="Q120" s="169">
        <f>SUM(Q121:Q122)</f>
        <v>0</v>
      </c>
      <c r="R120" s="169"/>
      <c r="S120" s="169"/>
      <c r="T120" s="170"/>
      <c r="U120" s="169">
        <f>SUM(U121:U122)</f>
        <v>0</v>
      </c>
      <c r="AE120" t="s">
        <v>103</v>
      </c>
    </row>
    <row r="121" spans="1:60" outlineLevel="1" x14ac:dyDescent="0.2">
      <c r="A121" s="157">
        <v>100</v>
      </c>
      <c r="B121" s="163" t="s">
        <v>237</v>
      </c>
      <c r="C121" s="197" t="s">
        <v>256</v>
      </c>
      <c r="D121" s="165" t="s">
        <v>239</v>
      </c>
      <c r="E121" s="171">
        <v>2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66">
        <v>0</v>
      </c>
      <c r="O121" s="166">
        <f>ROUND(E121*N121,5)</f>
        <v>0</v>
      </c>
      <c r="P121" s="166">
        <v>0</v>
      </c>
      <c r="Q121" s="166">
        <f>ROUND(E121*P121,5)</f>
        <v>0</v>
      </c>
      <c r="R121" s="166"/>
      <c r="S121" s="166"/>
      <c r="T121" s="167">
        <v>0</v>
      </c>
      <c r="U121" s="166">
        <f>ROUND(E121*T121,2)</f>
        <v>0</v>
      </c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 t="s">
        <v>107</v>
      </c>
      <c r="AF121" s="156"/>
      <c r="AG121" s="156"/>
      <c r="AH121" s="156"/>
      <c r="AI121" s="156"/>
      <c r="AJ121" s="156"/>
      <c r="AK121" s="156"/>
      <c r="AL121" s="156"/>
      <c r="AM121" s="156"/>
      <c r="AN121" s="156"/>
      <c r="AO121" s="156"/>
      <c r="AP121" s="156"/>
      <c r="AQ121" s="156"/>
      <c r="AR121" s="156"/>
      <c r="AS121" s="156"/>
      <c r="AT121" s="156"/>
      <c r="AU121" s="156"/>
      <c r="AV121" s="156"/>
      <c r="AW121" s="156"/>
      <c r="AX121" s="156"/>
      <c r="AY121" s="156"/>
      <c r="AZ121" s="156"/>
      <c r="BA121" s="156"/>
      <c r="BB121" s="156"/>
      <c r="BC121" s="156"/>
      <c r="BD121" s="156"/>
      <c r="BE121" s="156"/>
      <c r="BF121" s="156"/>
      <c r="BG121" s="156"/>
      <c r="BH121" s="156"/>
    </row>
    <row r="122" spans="1:60" outlineLevel="1" x14ac:dyDescent="0.2">
      <c r="A122" s="184">
        <v>101</v>
      </c>
      <c r="B122" s="185" t="s">
        <v>240</v>
      </c>
      <c r="C122" s="199" t="s">
        <v>255</v>
      </c>
      <c r="D122" s="186" t="s">
        <v>239</v>
      </c>
      <c r="E122" s="187">
        <v>0.5</v>
      </c>
      <c r="F122" s="188"/>
      <c r="G122" s="189">
        <f>ROUND(E122*F122,2)</f>
        <v>0</v>
      </c>
      <c r="H122" s="188"/>
      <c r="I122" s="189">
        <f>ROUND(E122*H122,2)</f>
        <v>0</v>
      </c>
      <c r="J122" s="188"/>
      <c r="K122" s="189">
        <f>ROUND(E122*J122,2)</f>
        <v>0</v>
      </c>
      <c r="L122" s="189">
        <v>21</v>
      </c>
      <c r="M122" s="189">
        <f>G122*(1+L122/100)</f>
        <v>0</v>
      </c>
      <c r="N122" s="190">
        <v>0</v>
      </c>
      <c r="O122" s="190">
        <f>ROUND(E122*N122,5)</f>
        <v>0</v>
      </c>
      <c r="P122" s="190">
        <v>0</v>
      </c>
      <c r="Q122" s="190">
        <f>ROUND(E122*P122,5)</f>
        <v>0</v>
      </c>
      <c r="R122" s="190"/>
      <c r="S122" s="190"/>
      <c r="T122" s="191">
        <v>0</v>
      </c>
      <c r="U122" s="190">
        <f>ROUND(E122*T122,2)</f>
        <v>0</v>
      </c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 t="s">
        <v>107</v>
      </c>
      <c r="AF122" s="156"/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56"/>
      <c r="AX122" s="156"/>
      <c r="AY122" s="156"/>
      <c r="AZ122" s="156"/>
      <c r="BA122" s="156"/>
      <c r="BB122" s="156"/>
      <c r="BC122" s="156"/>
      <c r="BD122" s="156"/>
      <c r="BE122" s="156"/>
      <c r="BF122" s="156"/>
      <c r="BG122" s="156"/>
      <c r="BH122" s="156"/>
    </row>
    <row r="123" spans="1:60" x14ac:dyDescent="0.2">
      <c r="A123" s="207"/>
      <c r="B123" s="7" t="s">
        <v>242</v>
      </c>
      <c r="C123" s="200" t="s">
        <v>242</v>
      </c>
      <c r="D123" s="207"/>
      <c r="E123" s="207"/>
      <c r="F123" s="207"/>
      <c r="G123" s="207"/>
      <c r="H123" s="207"/>
      <c r="I123" s="207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AC123">
        <v>15</v>
      </c>
      <c r="AD123">
        <v>21</v>
      </c>
    </row>
    <row r="124" spans="1:60" x14ac:dyDescent="0.2">
      <c r="A124" s="235"/>
      <c r="B124" s="234">
        <v>26</v>
      </c>
      <c r="C124" s="233" t="s">
        <v>242</v>
      </c>
      <c r="D124" s="232"/>
      <c r="E124" s="232"/>
      <c r="F124" s="232"/>
      <c r="G124" s="231">
        <f>G8+G15+G18+G22+G24+G26+G30+G33+G40+G58+G78+G113+G117+G120</f>
        <v>0</v>
      </c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AC124">
        <f>SUMIF(L7:L122,AC123,G7:G122)</f>
        <v>0</v>
      </c>
      <c r="AD124">
        <f>SUMIF(L7:L122,AD123,G7:G122)</f>
        <v>0</v>
      </c>
      <c r="AE124" t="s">
        <v>243</v>
      </c>
    </row>
    <row r="125" spans="1:60" x14ac:dyDescent="0.2">
      <c r="A125" s="207"/>
      <c r="B125" s="7" t="s">
        <v>242</v>
      </c>
      <c r="C125" s="200" t="s">
        <v>242</v>
      </c>
      <c r="D125" s="207"/>
      <c r="E125" s="207"/>
      <c r="F125" s="207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</row>
    <row r="126" spans="1:60" x14ac:dyDescent="0.2">
      <c r="A126" s="207"/>
      <c r="B126" s="7" t="s">
        <v>242</v>
      </c>
      <c r="C126" s="200" t="s">
        <v>242</v>
      </c>
      <c r="D126" s="207"/>
      <c r="E126" s="207"/>
      <c r="F126" s="207"/>
      <c r="G126" s="207"/>
      <c r="H126" s="207"/>
      <c r="I126" s="207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</row>
    <row r="127" spans="1:60" x14ac:dyDescent="0.2">
      <c r="A127" s="315">
        <v>33</v>
      </c>
      <c r="B127" s="315"/>
      <c r="C127" s="316"/>
      <c r="D127" s="207"/>
      <c r="E127" s="207"/>
      <c r="F127" s="207"/>
      <c r="G127" s="207"/>
      <c r="H127" s="207"/>
      <c r="I127" s="207"/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</row>
    <row r="128" spans="1:60" x14ac:dyDescent="0.2">
      <c r="A128" s="296"/>
      <c r="B128" s="297"/>
      <c r="C128" s="298"/>
      <c r="D128" s="297"/>
      <c r="E128" s="297"/>
      <c r="F128" s="297"/>
      <c r="G128" s="299"/>
      <c r="H128" s="207"/>
      <c r="I128" s="207"/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AE128" t="s">
        <v>244</v>
      </c>
    </row>
    <row r="129" spans="1:31" x14ac:dyDescent="0.2">
      <c r="A129" s="300"/>
      <c r="B129" s="301"/>
      <c r="C129" s="302"/>
      <c r="D129" s="301"/>
      <c r="E129" s="301"/>
      <c r="F129" s="301"/>
      <c r="G129" s="303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</row>
    <row r="130" spans="1:31" x14ac:dyDescent="0.2">
      <c r="A130" s="300"/>
      <c r="B130" s="301"/>
      <c r="C130" s="302"/>
      <c r="D130" s="301"/>
      <c r="E130" s="301"/>
      <c r="F130" s="301"/>
      <c r="G130" s="303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</row>
    <row r="131" spans="1:31" x14ac:dyDescent="0.2">
      <c r="A131" s="300"/>
      <c r="B131" s="301"/>
      <c r="C131" s="302"/>
      <c r="D131" s="301"/>
      <c r="E131" s="301"/>
      <c r="F131" s="301"/>
      <c r="G131" s="303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</row>
    <row r="132" spans="1:31" x14ac:dyDescent="0.2">
      <c r="A132" s="304"/>
      <c r="B132" s="305"/>
      <c r="C132" s="306"/>
      <c r="D132" s="305"/>
      <c r="E132" s="305"/>
      <c r="F132" s="305"/>
      <c r="G132" s="307"/>
      <c r="H132" s="207"/>
      <c r="I132" s="207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</row>
    <row r="133" spans="1:31" x14ac:dyDescent="0.2">
      <c r="A133" s="207"/>
      <c r="B133" s="7" t="s">
        <v>242</v>
      </c>
      <c r="C133" s="200" t="s">
        <v>242</v>
      </c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</row>
    <row r="134" spans="1:31" x14ac:dyDescent="0.2">
      <c r="C134" s="202"/>
      <c r="AE134" t="s">
        <v>245</v>
      </c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1"/>
  <sheetViews>
    <sheetView showGridLines="0" topLeftCell="B5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70" t="s">
        <v>40</v>
      </c>
      <c r="C1" s="271"/>
      <c r="D1" s="271"/>
      <c r="E1" s="271"/>
      <c r="F1" s="271"/>
      <c r="G1" s="271"/>
      <c r="H1" s="271"/>
      <c r="I1" s="271"/>
      <c r="J1" s="272"/>
    </row>
    <row r="2" spans="1:15" ht="23.25" customHeight="1" x14ac:dyDescent="0.2">
      <c r="A2" s="4"/>
      <c r="B2" s="81" t="s">
        <v>38</v>
      </c>
      <c r="C2" s="82"/>
      <c r="D2" s="273" t="s">
        <v>254</v>
      </c>
      <c r="E2" s="274"/>
      <c r="F2" s="274"/>
      <c r="G2" s="274"/>
      <c r="H2" s="274"/>
      <c r="I2" s="274"/>
      <c r="J2" s="275"/>
      <c r="O2" s="2"/>
    </row>
    <row r="3" spans="1:15" ht="23.25" customHeight="1" x14ac:dyDescent="0.2">
      <c r="A3" s="4"/>
      <c r="B3" s="83" t="s">
        <v>43</v>
      </c>
      <c r="C3" s="84"/>
      <c r="D3" s="276" t="s">
        <v>449</v>
      </c>
      <c r="E3" s="277"/>
      <c r="F3" s="277"/>
      <c r="G3" s="277"/>
      <c r="H3" s="277"/>
      <c r="I3" s="277"/>
      <c r="J3" s="278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9" t="s">
        <v>49</v>
      </c>
      <c r="E11" s="279"/>
      <c r="F11" s="279"/>
      <c r="G11" s="279"/>
      <c r="H11" s="28" t="s">
        <v>33</v>
      </c>
      <c r="I11" s="206" t="s">
        <v>52</v>
      </c>
      <c r="J11" s="11"/>
    </row>
    <row r="12" spans="1:15" ht="15.75" customHeight="1" x14ac:dyDescent="0.2">
      <c r="A12" s="4"/>
      <c r="B12" s="41"/>
      <c r="C12" s="26"/>
      <c r="D12" s="280" t="s">
        <v>50</v>
      </c>
      <c r="E12" s="280"/>
      <c r="F12" s="280"/>
      <c r="G12" s="280"/>
      <c r="H12" s="28" t="s">
        <v>34</v>
      </c>
      <c r="I12" s="206"/>
      <c r="J12" s="11"/>
    </row>
    <row r="13" spans="1:15" ht="15.75" customHeight="1" x14ac:dyDescent="0.2">
      <c r="A13" s="4"/>
      <c r="B13" s="42"/>
      <c r="C13" s="93" t="s">
        <v>51</v>
      </c>
      <c r="D13" s="269" t="s">
        <v>50</v>
      </c>
      <c r="E13" s="269"/>
      <c r="F13" s="269"/>
      <c r="G13" s="26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6"/>
      <c r="F15" s="266"/>
      <c r="G15" s="267"/>
      <c r="H15" s="267"/>
      <c r="I15" s="267" t="s">
        <v>28</v>
      </c>
      <c r="J15" s="268"/>
    </row>
    <row r="16" spans="1:15" ht="23.25" customHeight="1" x14ac:dyDescent="0.2">
      <c r="A16" s="144" t="s">
        <v>23</v>
      </c>
      <c r="B16" s="145" t="s">
        <v>23</v>
      </c>
      <c r="C16" s="226"/>
      <c r="D16" s="225"/>
      <c r="E16" s="319"/>
      <c r="F16" s="322"/>
      <c r="G16" s="319"/>
      <c r="H16" s="322"/>
      <c r="I16" s="319">
        <f>SUMIF(F47:F57,A16,I47:I57)+SUMIF(F47:F57,"PSU",I47:I57)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226"/>
      <c r="D17" s="225"/>
      <c r="E17" s="319"/>
      <c r="F17" s="322"/>
      <c r="G17" s="319"/>
      <c r="H17" s="322"/>
      <c r="I17" s="319">
        <f>SUMIF(F47:F57,A17,I47:I57)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226"/>
      <c r="D18" s="225"/>
      <c r="E18" s="319"/>
      <c r="F18" s="322"/>
      <c r="G18" s="319"/>
      <c r="H18" s="322"/>
      <c r="I18" s="319">
        <f>SUMIF(F47:F57,A18,I47:I57)</f>
        <v>0</v>
      </c>
      <c r="J18" s="260"/>
    </row>
    <row r="19" spans="1:10" ht="23.25" customHeight="1" x14ac:dyDescent="0.2">
      <c r="A19" s="144" t="s">
        <v>75</v>
      </c>
      <c r="B19" s="145" t="s">
        <v>26</v>
      </c>
      <c r="C19" s="226"/>
      <c r="D19" s="225"/>
      <c r="E19" s="319"/>
      <c r="F19" s="322"/>
      <c r="G19" s="319"/>
      <c r="H19" s="322"/>
      <c r="I19" s="319">
        <f>SUMIF(F47:F57,A19,I47:I57)</f>
        <v>0</v>
      </c>
      <c r="J19" s="260"/>
    </row>
    <row r="20" spans="1:10" ht="23.25" customHeight="1" x14ac:dyDescent="0.2">
      <c r="A20" s="144" t="s">
        <v>76</v>
      </c>
      <c r="B20" s="145" t="s">
        <v>27</v>
      </c>
      <c r="C20" s="226"/>
      <c r="D20" s="225"/>
      <c r="E20" s="319"/>
      <c r="F20" s="322"/>
      <c r="G20" s="319"/>
      <c r="H20" s="322"/>
      <c r="I20" s="319">
        <f>SUMIF(F47:F57,A20,I47:I57)</f>
        <v>0</v>
      </c>
      <c r="J20" s="260"/>
    </row>
    <row r="21" spans="1:10" ht="23.25" customHeight="1" x14ac:dyDescent="0.2">
      <c r="A21" s="4"/>
      <c r="B21" s="74" t="s">
        <v>28</v>
      </c>
      <c r="C21" s="230"/>
      <c r="D21" s="229"/>
      <c r="E21" s="320"/>
      <c r="F21" s="321"/>
      <c r="G21" s="320"/>
      <c r="H21" s="321"/>
      <c r="I21" s="320">
        <f>SUM(I16:J20)</f>
        <v>0</v>
      </c>
      <c r="J21" s="263"/>
    </row>
    <row r="22" spans="1:10" ht="33" customHeight="1" x14ac:dyDescent="0.2">
      <c r="A22" s="4"/>
      <c r="B22" s="65" t="s">
        <v>32</v>
      </c>
      <c r="C22" s="226"/>
      <c r="D22" s="225"/>
      <c r="E22" s="228"/>
      <c r="F22" s="223"/>
      <c r="G22" s="227"/>
      <c r="H22" s="227"/>
      <c r="I22" s="227"/>
      <c r="J22" s="62"/>
    </row>
    <row r="23" spans="1:10" ht="23.25" customHeight="1" x14ac:dyDescent="0.2">
      <c r="A23" s="4"/>
      <c r="B23" s="57" t="s">
        <v>11</v>
      </c>
      <c r="C23" s="226"/>
      <c r="D23" s="225"/>
      <c r="E23" s="224">
        <v>15</v>
      </c>
      <c r="F23" s="223" t="s">
        <v>0</v>
      </c>
      <c r="G23" s="317">
        <f>ZakladDPHSniVypocet</f>
        <v>0</v>
      </c>
      <c r="H23" s="318"/>
      <c r="I23" s="31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6"/>
      <c r="D24" s="225"/>
      <c r="E24" s="224">
        <f>SazbaDPH1</f>
        <v>15</v>
      </c>
      <c r="F24" s="223" t="s">
        <v>0</v>
      </c>
      <c r="G24" s="323">
        <f>ZakladDPHSni*SazbaDPH1/100</f>
        <v>0</v>
      </c>
      <c r="H24" s="324"/>
      <c r="I24" s="32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6"/>
      <c r="D25" s="225"/>
      <c r="E25" s="224">
        <v>21</v>
      </c>
      <c r="F25" s="223" t="s">
        <v>0</v>
      </c>
      <c r="G25" s="317">
        <f>ZakladDPHZaklVypocet</f>
        <v>0</v>
      </c>
      <c r="H25" s="318"/>
      <c r="I25" s="31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8">
        <f>ZakladDPHZakl*SazbaDPH2/100</f>
        <v>0</v>
      </c>
      <c r="H26" s="249"/>
      <c r="I26" s="24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50">
        <f>0</f>
        <v>0</v>
      </c>
      <c r="H27" s="250"/>
      <c r="I27" s="25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52">
        <f>ZakladDPHSni+DPHSni+ZakladDPHZakl+DPHZakl+Zaokrouhleni</f>
        <v>0</v>
      </c>
      <c r="H29" s="252"/>
      <c r="I29" s="252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3" t="s">
        <v>2</v>
      </c>
      <c r="E35" s="25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22" t="s">
        <v>16</v>
      </c>
      <c r="C38" s="100" t="s">
        <v>5</v>
      </c>
      <c r="D38" s="101"/>
      <c r="E38" s="101"/>
      <c r="F38" s="221" t="str">
        <f>B23</f>
        <v>Základ pro sníženou DPH</v>
      </c>
      <c r="G38" s="221" t="str">
        <f>B25</f>
        <v>Základ pro základní DPH</v>
      </c>
      <c r="H38" s="220" t="s">
        <v>17</v>
      </c>
      <c r="I38" s="220" t="s">
        <v>1</v>
      </c>
      <c r="J38" s="219" t="s">
        <v>0</v>
      </c>
    </row>
    <row r="39" spans="1:10" ht="25.5" hidden="1" customHeight="1" x14ac:dyDescent="0.2">
      <c r="A39" s="97">
        <v>1</v>
      </c>
      <c r="B39" s="218"/>
      <c r="C39" s="326"/>
      <c r="D39" s="327"/>
      <c r="E39" s="327"/>
      <c r="F39" s="217">
        <f>' Pol C8'!AC117</f>
        <v>0</v>
      </c>
      <c r="G39" s="216">
        <f>' Pol C8'!AD117</f>
        <v>0</v>
      </c>
      <c r="H39" s="215">
        <f>(F39*SazbaDPH1/100)+(G39*SazbaDPH2/100)</f>
        <v>0</v>
      </c>
      <c r="I39" s="215">
        <f>F39+G39+H39</f>
        <v>0</v>
      </c>
      <c r="J39" s="214" t="str">
        <f>IF(CenaCelkemVypocet=0,"",I39/CenaCelkemVypocet*100)</f>
        <v/>
      </c>
    </row>
    <row r="40" spans="1:10" ht="25.5" hidden="1" customHeight="1" x14ac:dyDescent="0.2">
      <c r="A40" s="97"/>
      <c r="B40" s="328" t="s">
        <v>53</v>
      </c>
      <c r="C40" s="329"/>
      <c r="D40" s="329"/>
      <c r="E40" s="330"/>
      <c r="F40" s="213">
        <f>SUMIF(A39:A39,"=1",F39:F39)</f>
        <v>0</v>
      </c>
      <c r="G40" s="212">
        <f>SUMIF(A39:A39,"=1",G39:G39)</f>
        <v>0</v>
      </c>
      <c r="H40" s="212">
        <f>SUMIF(A39:A39,"=1",H39:H39)</f>
        <v>0</v>
      </c>
      <c r="I40" s="212">
        <f>SUMIF(A39:A39,"=1",I39:I39)</f>
        <v>0</v>
      </c>
      <c r="J40" s="211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10" t="s">
        <v>56</v>
      </c>
      <c r="G46" s="210"/>
      <c r="H46" s="210"/>
      <c r="I46" s="331" t="s">
        <v>28</v>
      </c>
      <c r="J46" s="331"/>
    </row>
    <row r="47" spans="1:10" ht="25.5" customHeight="1" x14ac:dyDescent="0.2">
      <c r="A47" s="122"/>
      <c r="B47" s="130" t="s">
        <v>252</v>
      </c>
      <c r="C47" s="290" t="s">
        <v>251</v>
      </c>
      <c r="D47" s="291"/>
      <c r="E47" s="291"/>
      <c r="F47" s="209" t="s">
        <v>23</v>
      </c>
      <c r="G47" s="208"/>
      <c r="H47" s="208"/>
      <c r="I47" s="325">
        <f>' Pol C8'!G8</f>
        <v>0</v>
      </c>
      <c r="J47" s="325"/>
    </row>
    <row r="48" spans="1:10" ht="25.5" customHeight="1" x14ac:dyDescent="0.2">
      <c r="A48" s="122"/>
      <c r="B48" s="124" t="s">
        <v>59</v>
      </c>
      <c r="C48" s="282" t="s">
        <v>60</v>
      </c>
      <c r="D48" s="283"/>
      <c r="E48" s="283"/>
      <c r="F48" s="134" t="s">
        <v>23</v>
      </c>
      <c r="G48" s="203"/>
      <c r="H48" s="203"/>
      <c r="I48" s="281">
        <f>' Pol C8'!G13</f>
        <v>0</v>
      </c>
      <c r="J48" s="281"/>
    </row>
    <row r="49" spans="1:10" ht="25.5" customHeight="1" x14ac:dyDescent="0.2">
      <c r="A49" s="122"/>
      <c r="B49" s="124" t="s">
        <v>61</v>
      </c>
      <c r="C49" s="282" t="s">
        <v>62</v>
      </c>
      <c r="D49" s="283"/>
      <c r="E49" s="283"/>
      <c r="F49" s="134" t="s">
        <v>23</v>
      </c>
      <c r="G49" s="203"/>
      <c r="H49" s="203"/>
      <c r="I49" s="281">
        <f>' Pol C8'!G15</f>
        <v>0</v>
      </c>
      <c r="J49" s="281"/>
    </row>
    <row r="50" spans="1:10" ht="25.5" customHeight="1" x14ac:dyDescent="0.2">
      <c r="A50" s="122"/>
      <c r="B50" s="124" t="s">
        <v>393</v>
      </c>
      <c r="C50" s="282" t="s">
        <v>392</v>
      </c>
      <c r="D50" s="283"/>
      <c r="E50" s="283"/>
      <c r="F50" s="134" t="s">
        <v>23</v>
      </c>
      <c r="G50" s="203"/>
      <c r="H50" s="203"/>
      <c r="I50" s="281">
        <f>' Pol C8'!G17</f>
        <v>0</v>
      </c>
      <c r="J50" s="281"/>
    </row>
    <row r="51" spans="1:10" ht="25.5" customHeight="1" x14ac:dyDescent="0.2">
      <c r="A51" s="122"/>
      <c r="B51" s="124" t="s">
        <v>65</v>
      </c>
      <c r="C51" s="282" t="s">
        <v>66</v>
      </c>
      <c r="D51" s="283"/>
      <c r="E51" s="283"/>
      <c r="F51" s="134" t="s">
        <v>24</v>
      </c>
      <c r="G51" s="203"/>
      <c r="H51" s="203"/>
      <c r="I51" s="281">
        <f>' Pol C8'!G22</f>
        <v>0</v>
      </c>
      <c r="J51" s="281"/>
    </row>
    <row r="52" spans="1:10" ht="25.5" customHeight="1" x14ac:dyDescent="0.2">
      <c r="A52" s="122"/>
      <c r="B52" s="124" t="s">
        <v>249</v>
      </c>
      <c r="C52" s="282" t="s">
        <v>248</v>
      </c>
      <c r="D52" s="283"/>
      <c r="E52" s="283"/>
      <c r="F52" s="134" t="s">
        <v>24</v>
      </c>
      <c r="G52" s="203"/>
      <c r="H52" s="203"/>
      <c r="I52" s="281">
        <f>' Pol C8'!G32</f>
        <v>0</v>
      </c>
      <c r="J52" s="281"/>
    </row>
    <row r="53" spans="1:10" ht="25.5" customHeight="1" x14ac:dyDescent="0.2">
      <c r="A53" s="122"/>
      <c r="B53" s="124" t="s">
        <v>67</v>
      </c>
      <c r="C53" s="282" t="s">
        <v>68</v>
      </c>
      <c r="D53" s="283"/>
      <c r="E53" s="283"/>
      <c r="F53" s="134" t="s">
        <v>24</v>
      </c>
      <c r="G53" s="203"/>
      <c r="H53" s="203"/>
      <c r="I53" s="281">
        <f>' Pol C8'!G48</f>
        <v>0</v>
      </c>
      <c r="J53" s="281"/>
    </row>
    <row r="54" spans="1:10" ht="25.5" customHeight="1" x14ac:dyDescent="0.2">
      <c r="A54" s="122"/>
      <c r="B54" s="124" t="s">
        <v>247</v>
      </c>
      <c r="C54" s="282" t="s">
        <v>246</v>
      </c>
      <c r="D54" s="283"/>
      <c r="E54" s="283"/>
      <c r="F54" s="134" t="s">
        <v>24</v>
      </c>
      <c r="G54" s="203"/>
      <c r="H54" s="203"/>
      <c r="I54" s="281">
        <f>' Pol C8'!G72</f>
        <v>0</v>
      </c>
      <c r="J54" s="281"/>
    </row>
    <row r="55" spans="1:10" ht="25.5" customHeight="1" x14ac:dyDescent="0.2">
      <c r="A55" s="122"/>
      <c r="B55" s="124" t="s">
        <v>69</v>
      </c>
      <c r="C55" s="282" t="s">
        <v>70</v>
      </c>
      <c r="D55" s="283"/>
      <c r="E55" s="283"/>
      <c r="F55" s="134" t="s">
        <v>24</v>
      </c>
      <c r="G55" s="203"/>
      <c r="H55" s="203"/>
      <c r="I55" s="281">
        <f>' Pol C8'!G107</f>
        <v>0</v>
      </c>
      <c r="J55" s="281"/>
    </row>
    <row r="56" spans="1:10" ht="25.5" customHeight="1" x14ac:dyDescent="0.2">
      <c r="A56" s="122"/>
      <c r="B56" s="124" t="s">
        <v>71</v>
      </c>
      <c r="C56" s="282" t="s">
        <v>72</v>
      </c>
      <c r="D56" s="283"/>
      <c r="E56" s="283"/>
      <c r="F56" s="134" t="s">
        <v>24</v>
      </c>
      <c r="G56" s="203"/>
      <c r="H56" s="203"/>
      <c r="I56" s="281">
        <f>' Pol C8'!G110</f>
        <v>0</v>
      </c>
      <c r="J56" s="281"/>
    </row>
    <row r="57" spans="1:10" ht="25.5" customHeight="1" x14ac:dyDescent="0.2">
      <c r="A57" s="122"/>
      <c r="B57" s="131" t="s">
        <v>75</v>
      </c>
      <c r="C57" s="285" t="s">
        <v>26</v>
      </c>
      <c r="D57" s="286"/>
      <c r="E57" s="286"/>
      <c r="F57" s="137" t="s">
        <v>75</v>
      </c>
      <c r="G57" s="204"/>
      <c r="H57" s="204"/>
      <c r="I57" s="284">
        <f>' Pol C8'!G113</f>
        <v>0</v>
      </c>
      <c r="J57" s="284"/>
    </row>
    <row r="58" spans="1:10" ht="25.5" customHeight="1" x14ac:dyDescent="0.2">
      <c r="A58" s="123"/>
      <c r="B58" s="127" t="s">
        <v>1</v>
      </c>
      <c r="C58" s="127"/>
      <c r="D58" s="128"/>
      <c r="E58" s="128"/>
      <c r="F58" s="140"/>
      <c r="G58" s="205"/>
      <c r="H58" s="205"/>
      <c r="I58" s="287">
        <f>SUM(I47:I57)</f>
        <v>0</v>
      </c>
      <c r="J58" s="287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  <row r="61" spans="1:10" x14ac:dyDescent="0.2">
      <c r="F61" s="143"/>
      <c r="G61" s="96"/>
      <c r="H61" s="143"/>
      <c r="I61" s="96"/>
      <c r="J61" s="96"/>
    </row>
  </sheetData>
  <mergeCells count="6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I55:J55"/>
    <mergeCell ref="C55:E55"/>
    <mergeCell ref="I56:J56"/>
    <mergeCell ref="C56:E56"/>
    <mergeCell ref="I57:J57"/>
    <mergeCell ref="C57:E57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299</vt:i4>
      </vt:variant>
    </vt:vector>
  </HeadingPairs>
  <TitlesOfParts>
    <vt:vector size="309" baseType="lpstr">
      <vt:lpstr>1ET ZTI celkem</vt:lpstr>
      <vt:lpstr>Voda BC</vt:lpstr>
      <vt:lpstr>VzorPolozky</vt:lpstr>
      <vt:lpstr> Pol voda BC</vt:lpstr>
      <vt:lpstr>Sekce A2</vt:lpstr>
      <vt:lpstr> Pol A2</vt:lpstr>
      <vt:lpstr>Sekce B4</vt:lpstr>
      <vt:lpstr> Pol B4</vt:lpstr>
      <vt:lpstr>Sekce C8</vt:lpstr>
      <vt:lpstr> Pol C8</vt:lpstr>
      <vt:lpstr>'1ET ZTI celkem'!CelkemDPHVypocet</vt:lpstr>
      <vt:lpstr>'Sekce A2'!CelkemDPHVypocet</vt:lpstr>
      <vt:lpstr>'Sekce B4'!CelkemDPHVypocet</vt:lpstr>
      <vt:lpstr>'Sekce C8'!CelkemDPHVypocet</vt:lpstr>
      <vt:lpstr>'Voda BC'!CelkemDPHVypocet</vt:lpstr>
      <vt:lpstr>' Pol A2'!CenaCelkem</vt:lpstr>
      <vt:lpstr>' Pol B4'!CenaCelkem</vt:lpstr>
      <vt:lpstr>' Pol C8'!CenaCelkem</vt:lpstr>
      <vt:lpstr>'1ET ZTI celkem'!CenaCelkem</vt:lpstr>
      <vt:lpstr>'Sekce A2'!CenaCelkem</vt:lpstr>
      <vt:lpstr>'Sekce B4'!CenaCelkem</vt:lpstr>
      <vt:lpstr>'Sekce C8'!CenaCelkem</vt:lpstr>
      <vt:lpstr>CenaCelkem</vt:lpstr>
      <vt:lpstr>' Pol A2'!CenaCelkemBezDPH</vt:lpstr>
      <vt:lpstr>' Pol B4'!CenaCelkemBezDPH</vt:lpstr>
      <vt:lpstr>' Pol C8'!CenaCelkemBezDPH</vt:lpstr>
      <vt:lpstr>'1ET ZTI celkem'!CenaCelkemBezDPH</vt:lpstr>
      <vt:lpstr>'Sekce A2'!CenaCelkemBezDPH</vt:lpstr>
      <vt:lpstr>'Sekce B4'!CenaCelkemBezDPH</vt:lpstr>
      <vt:lpstr>'Sekce C8'!CenaCelkemBezDPH</vt:lpstr>
      <vt:lpstr>CenaCelkemBezDPH</vt:lpstr>
      <vt:lpstr>'1ET ZTI celkem'!CenaCelkemVypocet</vt:lpstr>
      <vt:lpstr>'Sekce A2'!CenaCelkemVypocet</vt:lpstr>
      <vt:lpstr>'Sekce B4'!CenaCelkemVypocet</vt:lpstr>
      <vt:lpstr>'Sekce C8'!CenaCelkemVypocet</vt:lpstr>
      <vt:lpstr>'Voda BC'!CenaCelkemVypocet</vt:lpstr>
      <vt:lpstr>' Pol A2'!cisloobjektu</vt:lpstr>
      <vt:lpstr>' Pol B4'!cisloobjektu</vt:lpstr>
      <vt:lpstr>' Pol C8'!cisloobjektu</vt:lpstr>
      <vt:lpstr>'1ET ZTI celkem'!cisloobjektu</vt:lpstr>
      <vt:lpstr>'Sekce A2'!cisloobjektu</vt:lpstr>
      <vt:lpstr>'Sekce B4'!cisloobjektu</vt:lpstr>
      <vt:lpstr>'Sekce C8'!cisloobjektu</vt:lpstr>
      <vt:lpstr>cisloobjektu</vt:lpstr>
      <vt:lpstr>'1ET ZTI celkem'!CisloStavby</vt:lpstr>
      <vt:lpstr>'Sekce A2'!CisloStavby</vt:lpstr>
      <vt:lpstr>'Sekce B4'!CisloStavby</vt:lpstr>
      <vt:lpstr>'Sekce C8'!CisloStavby</vt:lpstr>
      <vt:lpstr>'Voda BC'!CisloStavby</vt:lpstr>
      <vt:lpstr>' Pol A2'!CisloStavebnihoRozpoctu</vt:lpstr>
      <vt:lpstr>' Pol B4'!CisloStavebnihoRozpoctu</vt:lpstr>
      <vt:lpstr>' Pol C8'!CisloStavebnihoRozpoctu</vt:lpstr>
      <vt:lpstr>'1ET ZTI celkem'!CisloStavebnihoRozpoctu</vt:lpstr>
      <vt:lpstr>'Sekce A2'!CisloStavebnihoRozpoctu</vt:lpstr>
      <vt:lpstr>'Sekce B4'!CisloStavebnihoRozpoctu</vt:lpstr>
      <vt:lpstr>'Sekce C8'!CisloStavebnihoRozpoctu</vt:lpstr>
      <vt:lpstr>CisloStavebnihoRozpoctu</vt:lpstr>
      <vt:lpstr>' Pol A2'!dadresa</vt:lpstr>
      <vt:lpstr>' Pol B4'!dadresa</vt:lpstr>
      <vt:lpstr>' Pol C8'!dadresa</vt:lpstr>
      <vt:lpstr>'1ET ZTI celkem'!dadresa</vt:lpstr>
      <vt:lpstr>'Sekce A2'!dadresa</vt:lpstr>
      <vt:lpstr>'Sekce B4'!dadresa</vt:lpstr>
      <vt:lpstr>'Sekce C8'!dadresa</vt:lpstr>
      <vt:lpstr>dadresa</vt:lpstr>
      <vt:lpstr>'1ET ZTI celkem'!DIČ</vt:lpstr>
      <vt:lpstr>'Sekce A2'!DIČ</vt:lpstr>
      <vt:lpstr>'Sekce B4'!DIČ</vt:lpstr>
      <vt:lpstr>'Sekce C8'!DIČ</vt:lpstr>
      <vt:lpstr>'Voda BC'!DIČ</vt:lpstr>
      <vt:lpstr>' Pol A2'!dmisto</vt:lpstr>
      <vt:lpstr>' Pol B4'!dmisto</vt:lpstr>
      <vt:lpstr>' Pol C8'!dmisto</vt:lpstr>
      <vt:lpstr>'1ET ZTI celkem'!dmisto</vt:lpstr>
      <vt:lpstr>'Sekce A2'!dmisto</vt:lpstr>
      <vt:lpstr>'Sekce B4'!dmisto</vt:lpstr>
      <vt:lpstr>'Sekce C8'!dmisto</vt:lpstr>
      <vt:lpstr>dmisto</vt:lpstr>
      <vt:lpstr>' Pol A2'!DPHSni</vt:lpstr>
      <vt:lpstr>' Pol B4'!DPHSni</vt:lpstr>
      <vt:lpstr>' Pol C8'!DPHSni</vt:lpstr>
      <vt:lpstr>'1ET ZTI celkem'!DPHSni</vt:lpstr>
      <vt:lpstr>'Sekce A2'!DPHSni</vt:lpstr>
      <vt:lpstr>'Sekce B4'!DPHSni</vt:lpstr>
      <vt:lpstr>'Sekce C8'!DPHSni</vt:lpstr>
      <vt:lpstr>DPHSni</vt:lpstr>
      <vt:lpstr>' Pol A2'!DPHZakl</vt:lpstr>
      <vt:lpstr>' Pol B4'!DPHZakl</vt:lpstr>
      <vt:lpstr>' Pol C8'!DPHZakl</vt:lpstr>
      <vt:lpstr>'1ET ZTI celkem'!DPHZakl</vt:lpstr>
      <vt:lpstr>'Sekce A2'!DPHZakl</vt:lpstr>
      <vt:lpstr>'Sekce B4'!DPHZakl</vt:lpstr>
      <vt:lpstr>'Sekce C8'!DPHZakl</vt:lpstr>
      <vt:lpstr>DPHZakl</vt:lpstr>
      <vt:lpstr>'1ET ZTI celkem'!dpsc</vt:lpstr>
      <vt:lpstr>'Sekce A2'!dpsc</vt:lpstr>
      <vt:lpstr>'Sekce B4'!dpsc</vt:lpstr>
      <vt:lpstr>'Sekce C8'!dpsc</vt:lpstr>
      <vt:lpstr>'Voda BC'!dpsc</vt:lpstr>
      <vt:lpstr>'1ET ZTI celkem'!IČO</vt:lpstr>
      <vt:lpstr>'Sekce A2'!IČO</vt:lpstr>
      <vt:lpstr>'Sekce B4'!IČO</vt:lpstr>
      <vt:lpstr>'Sekce C8'!IČO</vt:lpstr>
      <vt:lpstr>'Voda BC'!IČO</vt:lpstr>
      <vt:lpstr>' Pol A2'!Mena</vt:lpstr>
      <vt:lpstr>' Pol B4'!Mena</vt:lpstr>
      <vt:lpstr>' Pol C8'!Mena</vt:lpstr>
      <vt:lpstr>'1ET ZTI celkem'!Mena</vt:lpstr>
      <vt:lpstr>'Sekce A2'!Mena</vt:lpstr>
      <vt:lpstr>'Sekce B4'!Mena</vt:lpstr>
      <vt:lpstr>'Sekce C8'!Mena</vt:lpstr>
      <vt:lpstr>Mena</vt:lpstr>
      <vt:lpstr>' Pol A2'!MistoStavby</vt:lpstr>
      <vt:lpstr>' Pol B4'!MistoStavby</vt:lpstr>
      <vt:lpstr>' Pol C8'!MistoStavby</vt:lpstr>
      <vt:lpstr>'1ET ZTI celkem'!MistoStavby</vt:lpstr>
      <vt:lpstr>'Sekce A2'!MistoStavby</vt:lpstr>
      <vt:lpstr>'Sekce B4'!MistoStavby</vt:lpstr>
      <vt:lpstr>'Sekce C8'!MistoStavby</vt:lpstr>
      <vt:lpstr>MistoStavby</vt:lpstr>
      <vt:lpstr>' Pol A2'!nazevobjektu</vt:lpstr>
      <vt:lpstr>' Pol B4'!nazevobjektu</vt:lpstr>
      <vt:lpstr>' Pol C8'!nazevobjektu</vt:lpstr>
      <vt:lpstr>'1ET ZTI celkem'!nazevobjektu</vt:lpstr>
      <vt:lpstr>'Sekce A2'!nazevobjektu</vt:lpstr>
      <vt:lpstr>'Sekce B4'!nazevobjektu</vt:lpstr>
      <vt:lpstr>'Sekce C8'!nazevobjektu</vt:lpstr>
      <vt:lpstr>nazevobjektu</vt:lpstr>
      <vt:lpstr>'1ET ZTI celkem'!NazevStavby</vt:lpstr>
      <vt:lpstr>'Sekce A2'!NazevStavby</vt:lpstr>
      <vt:lpstr>'Sekce B4'!NazevStavby</vt:lpstr>
      <vt:lpstr>'Sekce C8'!NazevStavby</vt:lpstr>
      <vt:lpstr>'Voda BC'!NazevStavby</vt:lpstr>
      <vt:lpstr>' Pol A2'!NazevStavebnihoRozpoctu</vt:lpstr>
      <vt:lpstr>' Pol B4'!NazevStavebnihoRozpoctu</vt:lpstr>
      <vt:lpstr>' Pol C8'!NazevStavebnihoRozpoctu</vt:lpstr>
      <vt:lpstr>'1ET ZTI celkem'!NazevStavebnihoRozpoctu</vt:lpstr>
      <vt:lpstr>'Sekce A2'!NazevStavebnihoRozpoctu</vt:lpstr>
      <vt:lpstr>'Sekce B4'!NazevStavebnihoRozpoctu</vt:lpstr>
      <vt:lpstr>'Sekce C8'!NazevStavebnihoRozpoctu</vt:lpstr>
      <vt:lpstr>NazevStavebnihoRozpoctu</vt:lpstr>
      <vt:lpstr>' Pol A2'!oadresa</vt:lpstr>
      <vt:lpstr>' Pol B4'!oadresa</vt:lpstr>
      <vt:lpstr>' Pol C8'!oadresa</vt:lpstr>
      <vt:lpstr>'1ET ZTI celkem'!oadresa</vt:lpstr>
      <vt:lpstr>'Sekce A2'!oadresa</vt:lpstr>
      <vt:lpstr>'Sekce B4'!oadresa</vt:lpstr>
      <vt:lpstr>'Sekce C8'!oadresa</vt:lpstr>
      <vt:lpstr>oadresa</vt:lpstr>
      <vt:lpstr>'1ET ZTI celkem'!Objednatel</vt:lpstr>
      <vt:lpstr>'Sekce A2'!Objednatel</vt:lpstr>
      <vt:lpstr>'Sekce B4'!Objednatel</vt:lpstr>
      <vt:lpstr>'Sekce C8'!Objednatel</vt:lpstr>
      <vt:lpstr>'Voda BC'!Objednatel</vt:lpstr>
      <vt:lpstr>'1ET ZTI celkem'!Objekt</vt:lpstr>
      <vt:lpstr>'Sekce A2'!Objekt</vt:lpstr>
      <vt:lpstr>'Sekce B4'!Objekt</vt:lpstr>
      <vt:lpstr>'Sekce C8'!Objekt</vt:lpstr>
      <vt:lpstr>'Voda BC'!Objekt</vt:lpstr>
      <vt:lpstr>' Pol A2'!Oblast_tisku</vt:lpstr>
      <vt:lpstr>' Pol B4'!Oblast_tisku</vt:lpstr>
      <vt:lpstr>' Pol C8'!Oblast_tisku</vt:lpstr>
      <vt:lpstr>' Pol voda BC'!Oblast_tisku</vt:lpstr>
      <vt:lpstr>'1ET ZTI celkem'!Oblast_tisku</vt:lpstr>
      <vt:lpstr>'Sekce A2'!Oblast_tisku</vt:lpstr>
      <vt:lpstr>'Sekce B4'!Oblast_tisku</vt:lpstr>
      <vt:lpstr>'Sekce C8'!Oblast_tisku</vt:lpstr>
      <vt:lpstr>'Voda BC'!Oblast_tisku</vt:lpstr>
      <vt:lpstr>'1ET ZTI celkem'!odic</vt:lpstr>
      <vt:lpstr>'Sekce A2'!odic</vt:lpstr>
      <vt:lpstr>'Sekce B4'!odic</vt:lpstr>
      <vt:lpstr>'Sekce C8'!odic</vt:lpstr>
      <vt:lpstr>'Voda BC'!odic</vt:lpstr>
      <vt:lpstr>'1ET ZTI celkem'!oico</vt:lpstr>
      <vt:lpstr>'Sekce A2'!oico</vt:lpstr>
      <vt:lpstr>'Sekce B4'!oico</vt:lpstr>
      <vt:lpstr>'Sekce C8'!oico</vt:lpstr>
      <vt:lpstr>'Voda BC'!oico</vt:lpstr>
      <vt:lpstr>'1ET ZTI celkem'!omisto</vt:lpstr>
      <vt:lpstr>'Sekce A2'!omisto</vt:lpstr>
      <vt:lpstr>'Sekce B4'!omisto</vt:lpstr>
      <vt:lpstr>'Sekce C8'!omisto</vt:lpstr>
      <vt:lpstr>'Voda BC'!omisto</vt:lpstr>
      <vt:lpstr>'1ET ZTI celkem'!onazev</vt:lpstr>
      <vt:lpstr>'Sekce A2'!onazev</vt:lpstr>
      <vt:lpstr>'Sekce B4'!onazev</vt:lpstr>
      <vt:lpstr>'Sekce C8'!onazev</vt:lpstr>
      <vt:lpstr>'Voda BC'!onazev</vt:lpstr>
      <vt:lpstr>'1ET ZTI celkem'!opsc</vt:lpstr>
      <vt:lpstr>'Sekce A2'!opsc</vt:lpstr>
      <vt:lpstr>'Sekce B4'!opsc</vt:lpstr>
      <vt:lpstr>'Sekce C8'!opsc</vt:lpstr>
      <vt:lpstr>'Voda BC'!opsc</vt:lpstr>
      <vt:lpstr>' Pol A2'!padresa</vt:lpstr>
      <vt:lpstr>' Pol B4'!padresa</vt:lpstr>
      <vt:lpstr>' Pol C8'!padresa</vt:lpstr>
      <vt:lpstr>'1ET ZTI celkem'!padresa</vt:lpstr>
      <vt:lpstr>'Sekce A2'!padresa</vt:lpstr>
      <vt:lpstr>'Sekce B4'!padresa</vt:lpstr>
      <vt:lpstr>'Sekce C8'!padresa</vt:lpstr>
      <vt:lpstr>padresa</vt:lpstr>
      <vt:lpstr>' Pol A2'!pdic</vt:lpstr>
      <vt:lpstr>' Pol B4'!pdic</vt:lpstr>
      <vt:lpstr>' Pol C8'!pdic</vt:lpstr>
      <vt:lpstr>'1ET ZTI celkem'!pdic</vt:lpstr>
      <vt:lpstr>'Sekce A2'!pdic</vt:lpstr>
      <vt:lpstr>'Sekce B4'!pdic</vt:lpstr>
      <vt:lpstr>'Sekce C8'!pdic</vt:lpstr>
      <vt:lpstr>pdic</vt:lpstr>
      <vt:lpstr>' Pol A2'!pico</vt:lpstr>
      <vt:lpstr>' Pol B4'!pico</vt:lpstr>
      <vt:lpstr>' Pol C8'!pico</vt:lpstr>
      <vt:lpstr>'1ET ZTI celkem'!pico</vt:lpstr>
      <vt:lpstr>'Sekce A2'!pico</vt:lpstr>
      <vt:lpstr>'Sekce B4'!pico</vt:lpstr>
      <vt:lpstr>'Sekce C8'!pico</vt:lpstr>
      <vt:lpstr>pico</vt:lpstr>
      <vt:lpstr>' Pol A2'!pmisto</vt:lpstr>
      <vt:lpstr>' Pol B4'!pmisto</vt:lpstr>
      <vt:lpstr>' Pol C8'!pmisto</vt:lpstr>
      <vt:lpstr>'1ET ZTI celkem'!pmisto</vt:lpstr>
      <vt:lpstr>'Sekce A2'!pmisto</vt:lpstr>
      <vt:lpstr>'Sekce B4'!pmisto</vt:lpstr>
      <vt:lpstr>'Sekce C8'!pmisto</vt:lpstr>
      <vt:lpstr>pmisto</vt:lpstr>
      <vt:lpstr>' Pol A2'!PoptavkaID</vt:lpstr>
      <vt:lpstr>' Pol B4'!PoptavkaID</vt:lpstr>
      <vt:lpstr>' Pol C8'!PoptavkaID</vt:lpstr>
      <vt:lpstr>'1ET ZTI celkem'!PoptavkaID</vt:lpstr>
      <vt:lpstr>'Sekce A2'!PoptavkaID</vt:lpstr>
      <vt:lpstr>'Sekce B4'!PoptavkaID</vt:lpstr>
      <vt:lpstr>'Sekce C8'!PoptavkaID</vt:lpstr>
      <vt:lpstr>PoptavkaID</vt:lpstr>
      <vt:lpstr>' Pol A2'!pPSC</vt:lpstr>
      <vt:lpstr>' Pol B4'!pPSC</vt:lpstr>
      <vt:lpstr>' Pol C8'!pPSC</vt:lpstr>
      <vt:lpstr>'1ET ZTI celkem'!pPSC</vt:lpstr>
      <vt:lpstr>'Sekce A2'!pPSC</vt:lpstr>
      <vt:lpstr>'Sekce B4'!pPSC</vt:lpstr>
      <vt:lpstr>'Sekce C8'!pPSC</vt:lpstr>
      <vt:lpstr>pPSC</vt:lpstr>
      <vt:lpstr>' Pol A2'!Projektant</vt:lpstr>
      <vt:lpstr>' Pol B4'!Projektant</vt:lpstr>
      <vt:lpstr>' Pol C8'!Projektant</vt:lpstr>
      <vt:lpstr>'1ET ZTI celkem'!Projektant</vt:lpstr>
      <vt:lpstr>'Sekce A2'!Projektant</vt:lpstr>
      <vt:lpstr>'Sekce B4'!Projektant</vt:lpstr>
      <vt:lpstr>'Sekce C8'!Projektant</vt:lpstr>
      <vt:lpstr>Projektant</vt:lpstr>
      <vt:lpstr>'1ET ZTI celkem'!SazbaDPH1</vt:lpstr>
      <vt:lpstr>'Sekce A2'!SazbaDPH1</vt:lpstr>
      <vt:lpstr>'Sekce B4'!SazbaDPH1</vt:lpstr>
      <vt:lpstr>'Sekce C8'!SazbaDPH1</vt:lpstr>
      <vt:lpstr>'Voda BC'!SazbaDPH1</vt:lpstr>
      <vt:lpstr>'1ET ZTI celkem'!SazbaDPH2</vt:lpstr>
      <vt:lpstr>'Sekce A2'!SazbaDPH2</vt:lpstr>
      <vt:lpstr>'Sekce B4'!SazbaDPH2</vt:lpstr>
      <vt:lpstr>'Sekce C8'!SazbaDPH2</vt:lpstr>
      <vt:lpstr>'Voda BC'!SazbaDPH2</vt:lpstr>
      <vt:lpstr>' Pol A2'!Vypracoval</vt:lpstr>
      <vt:lpstr>' Pol B4'!Vypracoval</vt:lpstr>
      <vt:lpstr>' Pol C8'!Vypracoval</vt:lpstr>
      <vt:lpstr>'1ET ZTI celkem'!Vypracoval</vt:lpstr>
      <vt:lpstr>'Sekce A2'!Vypracoval</vt:lpstr>
      <vt:lpstr>'Sekce B4'!Vypracoval</vt:lpstr>
      <vt:lpstr>'Sekce C8'!Vypracoval</vt:lpstr>
      <vt:lpstr>Vypracoval</vt:lpstr>
      <vt:lpstr>' Pol A2'!ZakladDPHSni</vt:lpstr>
      <vt:lpstr>' Pol B4'!ZakladDPHSni</vt:lpstr>
      <vt:lpstr>' Pol C8'!ZakladDPHSni</vt:lpstr>
      <vt:lpstr>'1ET ZTI celkem'!ZakladDPHSni</vt:lpstr>
      <vt:lpstr>'Sekce A2'!ZakladDPHSni</vt:lpstr>
      <vt:lpstr>'Sekce B4'!ZakladDPHSni</vt:lpstr>
      <vt:lpstr>'Sekce C8'!ZakladDPHSni</vt:lpstr>
      <vt:lpstr>ZakladDPHSni</vt:lpstr>
      <vt:lpstr>'1ET ZTI celkem'!ZakladDPHSniVypocet</vt:lpstr>
      <vt:lpstr>'Sekce A2'!ZakladDPHSniVypocet</vt:lpstr>
      <vt:lpstr>'Sekce B4'!ZakladDPHSniVypocet</vt:lpstr>
      <vt:lpstr>'Sekce C8'!ZakladDPHSniVypocet</vt:lpstr>
      <vt:lpstr>'Voda BC'!ZakladDPHSniVypocet</vt:lpstr>
      <vt:lpstr>' Pol A2'!ZakladDPHZakl</vt:lpstr>
      <vt:lpstr>' Pol B4'!ZakladDPHZakl</vt:lpstr>
      <vt:lpstr>' Pol C8'!ZakladDPHZakl</vt:lpstr>
      <vt:lpstr>'1ET ZTI celkem'!ZakladDPHZakl</vt:lpstr>
      <vt:lpstr>'Sekce A2'!ZakladDPHZakl</vt:lpstr>
      <vt:lpstr>'Sekce B4'!ZakladDPHZakl</vt:lpstr>
      <vt:lpstr>'Sekce C8'!ZakladDPHZakl</vt:lpstr>
      <vt:lpstr>ZakladDPHZakl</vt:lpstr>
      <vt:lpstr>'1ET ZTI celkem'!ZakladDPHZaklVypocet</vt:lpstr>
      <vt:lpstr>'Sekce A2'!ZakladDPHZaklVypocet</vt:lpstr>
      <vt:lpstr>'Sekce B4'!ZakladDPHZaklVypocet</vt:lpstr>
      <vt:lpstr>'Sekce C8'!ZakladDPHZaklVypocet</vt:lpstr>
      <vt:lpstr>'Voda BC'!ZakladDPHZaklVypocet</vt:lpstr>
      <vt:lpstr>' Pol A2'!Zaokrouhleni</vt:lpstr>
      <vt:lpstr>' Pol B4'!Zaokrouhleni</vt:lpstr>
      <vt:lpstr>' Pol C8'!Zaokrouhleni</vt:lpstr>
      <vt:lpstr>'1ET ZTI celkem'!Zaokrouhleni</vt:lpstr>
      <vt:lpstr>'Sekce A2'!Zaokrouhleni</vt:lpstr>
      <vt:lpstr>'Sekce B4'!Zaokrouhleni</vt:lpstr>
      <vt:lpstr>'Sekce C8'!Zaokrouhleni</vt:lpstr>
      <vt:lpstr>Zaokrouhleni</vt:lpstr>
      <vt:lpstr>' Pol A2'!Zhotovitel</vt:lpstr>
      <vt:lpstr>' Pol B4'!Zhotovitel</vt:lpstr>
      <vt:lpstr>' Pol C8'!Zhotovitel</vt:lpstr>
      <vt:lpstr>'1ET ZTI celkem'!Zhotovitel</vt:lpstr>
      <vt:lpstr>'Sekce A2'!Zhotovitel</vt:lpstr>
      <vt:lpstr>'Sekce B4'!Zhotovitel</vt:lpstr>
      <vt:lpstr>'Sekce C8'!Zhotovitel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Hewlett-Packard Company</cp:lastModifiedBy>
  <cp:lastPrinted>2014-02-28T09:52:57Z</cp:lastPrinted>
  <dcterms:created xsi:type="dcterms:W3CDTF">2009-04-08T07:15:50Z</dcterms:created>
  <dcterms:modified xsi:type="dcterms:W3CDTF">2021-05-17T06:54:07Z</dcterms:modified>
</cp:coreProperties>
</file>